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-1\Desktop\"/>
    </mc:Choice>
  </mc:AlternateContent>
  <bookViews>
    <workbookView xWindow="0" yWindow="0" windowWidth="28740" windowHeight="14250"/>
  </bookViews>
  <sheets>
    <sheet name="표지" sheetId="12" r:id="rId1"/>
    <sheet name="원가계산서" sheetId="9" r:id="rId2"/>
    <sheet name="공종리스트" sheetId="7" r:id="rId3"/>
    <sheet name="내역서" sheetId="6" r:id="rId4"/>
    <sheet name="일위표지" sheetId="13" r:id="rId5"/>
    <sheet name="일위대가목록" sheetId="5" r:id="rId6"/>
    <sheet name="일위대가표" sheetId="4" r:id="rId7"/>
    <sheet name="단가표지" sheetId="14" r:id="rId8"/>
    <sheet name="단가대비표" sheetId="3" r:id="rId9"/>
    <sheet name="산출표지" sheetId="15" r:id="rId10"/>
    <sheet name="산출서(설비)" sheetId="10" r:id="rId11"/>
    <sheet name="산출서(소방)" sheetId="11" r:id="rId12"/>
    <sheet name="공량산출서" sheetId="2" r:id="rId13"/>
    <sheet name="Sheet1" sheetId="1" r:id="rId14"/>
  </sheets>
  <externalReferences>
    <externalReference r:id="rId15"/>
    <externalReference r:id="rId16"/>
  </externalReferences>
  <definedNames>
    <definedName name="__123Graph_A" localSheetId="11" hidden="1">#REF!</definedName>
    <definedName name="__123Graph_A" hidden="1">#REF!</definedName>
    <definedName name="__123Graph_X" localSheetId="11" hidden="1">#REF!</definedName>
    <definedName name="__123Graph_X" hidden="1">#REF!</definedName>
    <definedName name="_131" localSheetId="11" hidden="1">#REF!</definedName>
    <definedName name="_131" hidden="1">#REF!</definedName>
    <definedName name="_Fill" hidden="1">[1]날개벽수량표!#REF!</definedName>
    <definedName name="_xlnm._FilterDatabase" localSheetId="11" hidden="1">#REF!</definedName>
    <definedName name="_xlnm._FilterDatabase" hidden="1">#REF!</definedName>
    <definedName name="_Key1" localSheetId="11" hidden="1">#REF!</definedName>
    <definedName name="_Key1" hidden="1">#REF!</definedName>
    <definedName name="_Key2" localSheetId="11" hidden="1">#REF!</definedName>
    <definedName name="_Key2" hidden="1">#REF!</definedName>
    <definedName name="_MatInverse_In" localSheetId="11" hidden="1">#REF!</definedName>
    <definedName name="_MatInverse_In" hidden="1">#REF!</definedName>
    <definedName name="_MatMult_A" localSheetId="11" hidden="1">#REF!</definedName>
    <definedName name="_MatMult_A" hidden="1">#REF!</definedName>
    <definedName name="_MatMult_AxB" localSheetId="11" hidden="1">#REF!</definedName>
    <definedName name="_MatMult_AxB" hidden="1">#REF!</definedName>
    <definedName name="_MatMult_B" localSheetId="11" hidden="1">#REF!</definedName>
    <definedName name="_MatMult_B" hidden="1">#REF!</definedName>
    <definedName name="_Order1" hidden="1">255</definedName>
    <definedName name="_Order2" hidden="1">255</definedName>
    <definedName name="_Sort" localSheetId="11" hidden="1">#REF!</definedName>
    <definedName name="_Sort" hidden="1">#REF!</definedName>
    <definedName name="A1C1" localSheetId="11" hidden="1">#REF!</definedName>
    <definedName name="A1C1" hidden="1">#REF!</definedName>
    <definedName name="AAAAA" localSheetId="11" hidden="1">#REF!</definedName>
    <definedName name="AAAAA" hidden="1">#REF!</definedName>
    <definedName name="AAAAAA" localSheetId="11" hidden="1">#REF!</definedName>
    <definedName name="AAAAAA" hidden="1">#REF!</definedName>
    <definedName name="AccessDatabase" hidden="1">"E:\WORK\VISUAL\MIRAE\LOADSYS\LoadDB.mdb"</definedName>
    <definedName name="ONP" localSheetId="11" hidden="1">#REF!</definedName>
    <definedName name="ONP" hidden="1">#REF!</definedName>
    <definedName name="P" localSheetId="11" hidden="1">#REF!</definedName>
    <definedName name="P" hidden="1">#REF!</definedName>
    <definedName name="_xlnm.Print_Area" localSheetId="12">공량산출서!$A$1:$M$165</definedName>
    <definedName name="_xlnm.Print_Area" localSheetId="2">공종리스트!$A$1:$L$24</definedName>
    <definedName name="_xlnm.Print_Area" localSheetId="3">내역서!$A$1:$L$344</definedName>
    <definedName name="_xlnm.Print_Area" localSheetId="8">단가대비표!$A$1:$L$144</definedName>
    <definedName name="_xlnm.Print_Area" localSheetId="7">단가표지!$A$1:$K$15</definedName>
    <definedName name="_xlnm.Print_Area" localSheetId="9">산출표지!$A$1:$K$15</definedName>
    <definedName name="_xlnm.Print_Area" localSheetId="1">원가계산서!$A$1:$F$29</definedName>
    <definedName name="_xlnm.Print_Area" localSheetId="5">일위대가목록!$A$1:$M$104</definedName>
    <definedName name="_xlnm.Print_Area" localSheetId="6">일위대가표!$A$1:$L$544</definedName>
    <definedName name="_xlnm.Print_Area" localSheetId="4">일위표지!$A$1:$K$15</definedName>
    <definedName name="_xlnm.Print_Area" localSheetId="0">표지!$A$1:$K$13</definedName>
    <definedName name="_xlnm.Print_Titles" localSheetId="12">공량산출서!$1:$5</definedName>
    <definedName name="_xlnm.Print_Titles" localSheetId="2">공종리스트!$1:$4</definedName>
    <definedName name="_xlnm.Print_Titles" localSheetId="3">내역서!$1:$4</definedName>
    <definedName name="_xlnm.Print_Titles" localSheetId="8">단가대비표!$1:$4</definedName>
    <definedName name="_xlnm.Print_Titles" localSheetId="1">원가계산서!$1:$4</definedName>
    <definedName name="_xlnm.Print_Titles" localSheetId="5">일위대가목록!$1:$4</definedName>
    <definedName name="_xlnm.Print_Titles" localSheetId="6">일위대가표!$1:$4</definedName>
    <definedName name="SORT" localSheetId="11" hidden="1">#REF!</definedName>
    <definedName name="SORT" hidden="1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wrn.ac30prn." localSheetId="11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ac30prn." hidden="1">{#N/A,#N/A,FALSE,"별표20 ";#N/A,#N/A,FALSE,"부표";#N/A,#N/A,FALSE,"품셈내역";#N/A,#N/A,FALSE,"품셈집계";#N/A,#N/A,FALSE,"내역서";#N/A,#N/A,FALSE,"집계표";#N/A,#N/A,FALSE,"표지";#N/A,#N/A,FALSE,"별표총괄표"}</definedName>
    <definedName name="wrn.건물기초." localSheetId="11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공장동" localSheetId="11" hidden="1">#REF!</definedName>
    <definedName name="공장동" hidden="1">#REF!</definedName>
    <definedName name="ㄷㄷ" localSheetId="11" hidden="1">#REF!</definedName>
    <definedName name="ㄷㄷ" hidden="1">#REF!</definedName>
    <definedName name="단가대" localSheetId="11" hidden="1">#REF!</definedName>
    <definedName name="단가대" hidden="1">#REF!</definedName>
    <definedName name="ㅁㅁㅁ" localSheetId="11" hidden="1">#REF!</definedName>
    <definedName name="ㅁㅁㅁ" hidden="1">#REF!</definedName>
    <definedName name="실내기" localSheetId="11">#REF!</definedName>
    <definedName name="실내기">#REF!</definedName>
    <definedName name="ㅇㄹㄹ" localSheetId="11" hidden="1">#REF!</definedName>
    <definedName name="ㅇㄹㄹ" hidden="1">#REF!</definedName>
    <definedName name="ㅇㅇㄹ" localSheetId="11" hidden="1">#REF!</definedName>
    <definedName name="ㅇㅇㄹ" hidden="1">#REF!</definedName>
    <definedName name="여건22" hidden="1">[2]Total!#REF!</definedName>
    <definedName name="토적표" localSheetId="11" hidden="1">#REF!</definedName>
    <definedName name="토적표" hidden="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5" l="1"/>
  <c r="A11" i="15"/>
  <c r="A3" i="15"/>
  <c r="A14" i="14"/>
  <c r="A11" i="14"/>
  <c r="A3" i="14"/>
  <c r="A14" i="13"/>
  <c r="A11" i="13"/>
  <c r="A3" i="13"/>
  <c r="D25" i="9" l="1"/>
  <c r="D24" i="9"/>
  <c r="I21" i="9"/>
  <c r="D20" i="9"/>
  <c r="D19" i="9"/>
  <c r="D18" i="9"/>
  <c r="D17" i="9"/>
  <c r="D16" i="9"/>
  <c r="D15" i="9"/>
  <c r="D14" i="9"/>
  <c r="D13" i="9"/>
  <c r="D12" i="9"/>
  <c r="D9" i="9"/>
  <c r="AU12" i="7" l="1"/>
  <c r="AU11" i="7"/>
  <c r="E15" i="7"/>
  <c r="F15" i="7" s="1"/>
  <c r="G15" i="7"/>
  <c r="H15" i="7" s="1"/>
  <c r="J15" i="7"/>
  <c r="R15" i="7"/>
  <c r="S15" i="7"/>
  <c r="T15" i="7"/>
  <c r="U15" i="7"/>
  <c r="V15" i="7"/>
  <c r="Y15" i="7"/>
  <c r="Z15" i="7"/>
  <c r="AA15" i="7"/>
  <c r="AB15" i="7"/>
  <c r="AC15" i="7"/>
  <c r="AH15" i="7"/>
  <c r="AI15" i="7"/>
  <c r="AJ15" i="7"/>
  <c r="AK15" i="7"/>
  <c r="AL15" i="7"/>
  <c r="AO15" i="7"/>
  <c r="AP15" i="7"/>
  <c r="AQ15" i="7"/>
  <c r="AR15" i="7"/>
  <c r="AS15" i="7"/>
  <c r="AU15" i="7"/>
  <c r="F10" i="7"/>
  <c r="H10" i="7"/>
  <c r="Y10" i="7"/>
  <c r="AU10" i="7"/>
  <c r="AU9" i="7"/>
  <c r="AU8" i="7"/>
  <c r="AU7" i="7"/>
  <c r="AU6" i="7"/>
  <c r="AU5" i="7"/>
  <c r="AU344" i="6"/>
  <c r="AV344" i="6"/>
  <c r="AW344" i="6"/>
  <c r="AX344" i="6"/>
  <c r="B333" i="6"/>
  <c r="N333" i="6"/>
  <c r="Q333" i="6"/>
  <c r="R333" i="6"/>
  <c r="S333" i="6"/>
  <c r="T333" i="6"/>
  <c r="U333" i="6"/>
  <c r="V333" i="6"/>
  <c r="W333" i="6"/>
  <c r="X333" i="6"/>
  <c r="Y333" i="6"/>
  <c r="Z333" i="6"/>
  <c r="AA333" i="6"/>
  <c r="AB333" i="6"/>
  <c r="AC333" i="6"/>
  <c r="AD333" i="6"/>
  <c r="AE333" i="6"/>
  <c r="AF333" i="6"/>
  <c r="AG333" i="6"/>
  <c r="AH333" i="6"/>
  <c r="AI333" i="6"/>
  <c r="AJ333" i="6"/>
  <c r="AK333" i="6"/>
  <c r="AL333" i="6"/>
  <c r="AM333" i="6"/>
  <c r="AN333" i="6"/>
  <c r="AO333" i="6"/>
  <c r="AP333" i="6"/>
  <c r="AQ333" i="6"/>
  <c r="AR333" i="6"/>
  <c r="AS333" i="6"/>
  <c r="AT333" i="6"/>
  <c r="N332" i="6"/>
  <c r="R332" i="6"/>
  <c r="S332" i="6"/>
  <c r="T332" i="6"/>
  <c r="U332" i="6"/>
  <c r="V332" i="6"/>
  <c r="W332" i="6"/>
  <c r="X332" i="6"/>
  <c r="Y332" i="6"/>
  <c r="Z332" i="6"/>
  <c r="AA332" i="6"/>
  <c r="AB332" i="6"/>
  <c r="AC332" i="6"/>
  <c r="AD332" i="6"/>
  <c r="AE332" i="6"/>
  <c r="AF332" i="6"/>
  <c r="AG332" i="6"/>
  <c r="AH332" i="6"/>
  <c r="AI332" i="6"/>
  <c r="AJ332" i="6"/>
  <c r="AK332" i="6"/>
  <c r="AL332" i="6"/>
  <c r="AM332" i="6"/>
  <c r="AN332" i="6"/>
  <c r="AO332" i="6"/>
  <c r="AP332" i="6"/>
  <c r="AQ332" i="6"/>
  <c r="AR332" i="6"/>
  <c r="AS332" i="6"/>
  <c r="AT332" i="6"/>
  <c r="N331" i="6"/>
  <c r="R331" i="6"/>
  <c r="S331" i="6"/>
  <c r="T331" i="6"/>
  <c r="U331" i="6"/>
  <c r="V331" i="6"/>
  <c r="W331" i="6"/>
  <c r="X331" i="6"/>
  <c r="Y331" i="6"/>
  <c r="Z331" i="6"/>
  <c r="AA331" i="6"/>
  <c r="AB331" i="6"/>
  <c r="AC331" i="6"/>
  <c r="AD331" i="6"/>
  <c r="AE331" i="6"/>
  <c r="AF331" i="6"/>
  <c r="AG331" i="6"/>
  <c r="AH331" i="6"/>
  <c r="AI331" i="6"/>
  <c r="AJ331" i="6"/>
  <c r="AK331" i="6"/>
  <c r="AL331" i="6"/>
  <c r="AM331" i="6"/>
  <c r="AN331" i="6"/>
  <c r="AO331" i="6"/>
  <c r="AP331" i="6"/>
  <c r="AQ331" i="6"/>
  <c r="AR331" i="6"/>
  <c r="AS331" i="6"/>
  <c r="AT331" i="6"/>
  <c r="N330" i="6"/>
  <c r="R330" i="6"/>
  <c r="S330" i="6"/>
  <c r="T330" i="6"/>
  <c r="U330" i="6"/>
  <c r="V330" i="6"/>
  <c r="W330" i="6"/>
  <c r="X330" i="6"/>
  <c r="Y330" i="6"/>
  <c r="Z330" i="6"/>
  <c r="AA330" i="6"/>
  <c r="AB330" i="6"/>
  <c r="AC330" i="6"/>
  <c r="AD330" i="6"/>
  <c r="AE330" i="6"/>
  <c r="AF330" i="6"/>
  <c r="AG330" i="6"/>
  <c r="AH330" i="6"/>
  <c r="AI330" i="6"/>
  <c r="AJ330" i="6"/>
  <c r="AK330" i="6"/>
  <c r="AL330" i="6"/>
  <c r="AM330" i="6"/>
  <c r="AN330" i="6"/>
  <c r="AO330" i="6"/>
  <c r="AP330" i="6"/>
  <c r="AQ330" i="6"/>
  <c r="AR330" i="6"/>
  <c r="AS330" i="6"/>
  <c r="AT330" i="6"/>
  <c r="N329" i="6"/>
  <c r="R329" i="6"/>
  <c r="S329" i="6"/>
  <c r="T329" i="6"/>
  <c r="U329" i="6"/>
  <c r="V329" i="6"/>
  <c r="W329" i="6"/>
  <c r="X329" i="6"/>
  <c r="Y329" i="6"/>
  <c r="Z329" i="6"/>
  <c r="AA329" i="6"/>
  <c r="AB329" i="6"/>
  <c r="AC329" i="6"/>
  <c r="AD329" i="6"/>
  <c r="AE329" i="6"/>
  <c r="AF329" i="6"/>
  <c r="AG329" i="6"/>
  <c r="AH329" i="6"/>
  <c r="AI329" i="6"/>
  <c r="AJ329" i="6"/>
  <c r="AK329" i="6"/>
  <c r="AL329" i="6"/>
  <c r="AM329" i="6"/>
  <c r="AN329" i="6"/>
  <c r="AO329" i="6"/>
  <c r="AP329" i="6"/>
  <c r="AQ329" i="6"/>
  <c r="AR329" i="6"/>
  <c r="AS329" i="6"/>
  <c r="AT329" i="6"/>
  <c r="D328" i="6"/>
  <c r="F328" i="6" s="1"/>
  <c r="N328" i="6"/>
  <c r="R328" i="6"/>
  <c r="S328" i="6"/>
  <c r="T328" i="6"/>
  <c r="U328" i="6"/>
  <c r="V328" i="6"/>
  <c r="W328" i="6"/>
  <c r="X328" i="6"/>
  <c r="Y328" i="6"/>
  <c r="Z328" i="6"/>
  <c r="AA328" i="6"/>
  <c r="AB328" i="6"/>
  <c r="AC328" i="6"/>
  <c r="AD328" i="6"/>
  <c r="AE328" i="6"/>
  <c r="AF328" i="6"/>
  <c r="AG328" i="6"/>
  <c r="AH328" i="6"/>
  <c r="AI328" i="6"/>
  <c r="AJ328" i="6"/>
  <c r="AK328" i="6"/>
  <c r="AL328" i="6"/>
  <c r="AM328" i="6"/>
  <c r="AN328" i="6"/>
  <c r="AO328" i="6"/>
  <c r="AP328" i="6"/>
  <c r="AQ328" i="6"/>
  <c r="AR328" i="6"/>
  <c r="AS328" i="6"/>
  <c r="AT328" i="6"/>
  <c r="D327" i="6"/>
  <c r="H327" i="6" s="1"/>
  <c r="N327" i="6"/>
  <c r="R327" i="6"/>
  <c r="S327" i="6"/>
  <c r="T327" i="6"/>
  <c r="U327" i="6"/>
  <c r="V327" i="6"/>
  <c r="W327" i="6"/>
  <c r="X327" i="6"/>
  <c r="Y327" i="6"/>
  <c r="Z327" i="6"/>
  <c r="AA327" i="6"/>
  <c r="AB327" i="6"/>
  <c r="AC327" i="6"/>
  <c r="AD327" i="6"/>
  <c r="AE327" i="6"/>
  <c r="AF327" i="6"/>
  <c r="AG327" i="6"/>
  <c r="AH327" i="6"/>
  <c r="AI327" i="6"/>
  <c r="AJ327" i="6"/>
  <c r="AK327" i="6"/>
  <c r="AL327" i="6"/>
  <c r="AM327" i="6"/>
  <c r="AN327" i="6"/>
  <c r="AO327" i="6"/>
  <c r="AP327" i="6"/>
  <c r="AQ327" i="6"/>
  <c r="AR327" i="6"/>
  <c r="AS327" i="6"/>
  <c r="AT327" i="6"/>
  <c r="N326" i="6"/>
  <c r="R326" i="6"/>
  <c r="S326" i="6"/>
  <c r="T326" i="6"/>
  <c r="U326" i="6"/>
  <c r="V326" i="6"/>
  <c r="W326" i="6"/>
  <c r="X326" i="6"/>
  <c r="Y326" i="6"/>
  <c r="Z326" i="6"/>
  <c r="AA326" i="6"/>
  <c r="AB326" i="6"/>
  <c r="AC326" i="6"/>
  <c r="AD326" i="6"/>
  <c r="AE326" i="6"/>
  <c r="AF326" i="6"/>
  <c r="AG326" i="6"/>
  <c r="AH326" i="6"/>
  <c r="AI326" i="6"/>
  <c r="AJ326" i="6"/>
  <c r="AK326" i="6"/>
  <c r="AL326" i="6"/>
  <c r="AM326" i="6"/>
  <c r="AN326" i="6"/>
  <c r="AO326" i="6"/>
  <c r="AP326" i="6"/>
  <c r="AQ326" i="6"/>
  <c r="AR326" i="6"/>
  <c r="AS326" i="6"/>
  <c r="AT326" i="6"/>
  <c r="D325" i="6"/>
  <c r="H325" i="6" s="1"/>
  <c r="N325" i="6"/>
  <c r="R325" i="6"/>
  <c r="S325" i="6"/>
  <c r="T325" i="6"/>
  <c r="U325" i="6"/>
  <c r="V325" i="6"/>
  <c r="W325" i="6"/>
  <c r="X325" i="6"/>
  <c r="Y325" i="6"/>
  <c r="Z325" i="6"/>
  <c r="AA325" i="6"/>
  <c r="AB325" i="6"/>
  <c r="AC325" i="6"/>
  <c r="AD325" i="6"/>
  <c r="AE325" i="6"/>
  <c r="AF325" i="6"/>
  <c r="AG325" i="6"/>
  <c r="AH325" i="6"/>
  <c r="AI325" i="6"/>
  <c r="AJ325" i="6"/>
  <c r="AK325" i="6"/>
  <c r="AL325" i="6"/>
  <c r="AM325" i="6"/>
  <c r="AN325" i="6"/>
  <c r="AO325" i="6"/>
  <c r="AP325" i="6"/>
  <c r="AQ325" i="6"/>
  <c r="AR325" i="6"/>
  <c r="AS325" i="6"/>
  <c r="AT325" i="6"/>
  <c r="N324" i="6"/>
  <c r="R324" i="6"/>
  <c r="S324" i="6"/>
  <c r="T324" i="6"/>
  <c r="U324" i="6"/>
  <c r="V324" i="6"/>
  <c r="W324" i="6"/>
  <c r="X324" i="6"/>
  <c r="Y324" i="6"/>
  <c r="Z324" i="6"/>
  <c r="AA324" i="6"/>
  <c r="AB324" i="6"/>
  <c r="AC324" i="6"/>
  <c r="AD324" i="6"/>
  <c r="AE324" i="6"/>
  <c r="AF324" i="6"/>
  <c r="AG324" i="6"/>
  <c r="AH324" i="6"/>
  <c r="AI324" i="6"/>
  <c r="AJ324" i="6"/>
  <c r="AK324" i="6"/>
  <c r="AL324" i="6"/>
  <c r="AM324" i="6"/>
  <c r="AN324" i="6"/>
  <c r="AO324" i="6"/>
  <c r="AP324" i="6"/>
  <c r="AQ324" i="6"/>
  <c r="AR324" i="6"/>
  <c r="AS324" i="6"/>
  <c r="AT324" i="6"/>
  <c r="D323" i="6"/>
  <c r="F323" i="6" s="1"/>
  <c r="N323" i="6"/>
  <c r="R323" i="6"/>
  <c r="S323" i="6"/>
  <c r="T323" i="6"/>
  <c r="U323" i="6"/>
  <c r="V323" i="6"/>
  <c r="W323" i="6"/>
  <c r="X323" i="6"/>
  <c r="Y323" i="6"/>
  <c r="Z323" i="6"/>
  <c r="AA323" i="6"/>
  <c r="AB323" i="6"/>
  <c r="AC323" i="6"/>
  <c r="AD323" i="6"/>
  <c r="AE323" i="6"/>
  <c r="AF323" i="6"/>
  <c r="AG323" i="6"/>
  <c r="AH323" i="6"/>
  <c r="AI323" i="6"/>
  <c r="AJ323" i="6"/>
  <c r="AK323" i="6"/>
  <c r="AL323" i="6"/>
  <c r="AM323" i="6"/>
  <c r="AN323" i="6"/>
  <c r="AO323" i="6"/>
  <c r="AP323" i="6"/>
  <c r="AQ323" i="6"/>
  <c r="AR323" i="6"/>
  <c r="AS323" i="6"/>
  <c r="AT323" i="6"/>
  <c r="D322" i="6"/>
  <c r="H322" i="6" s="1"/>
  <c r="N322" i="6"/>
  <c r="R322" i="6"/>
  <c r="S322" i="6"/>
  <c r="T322" i="6"/>
  <c r="U322" i="6"/>
  <c r="V322" i="6"/>
  <c r="W322" i="6"/>
  <c r="X322" i="6"/>
  <c r="Y322" i="6"/>
  <c r="Z322" i="6"/>
  <c r="AA322" i="6"/>
  <c r="AB322" i="6"/>
  <c r="AC322" i="6"/>
  <c r="AD322" i="6"/>
  <c r="AE322" i="6"/>
  <c r="AF322" i="6"/>
  <c r="AG322" i="6"/>
  <c r="AH322" i="6"/>
  <c r="AI322" i="6"/>
  <c r="AJ322" i="6"/>
  <c r="AK322" i="6"/>
  <c r="AL322" i="6"/>
  <c r="AM322" i="6"/>
  <c r="AN322" i="6"/>
  <c r="AO322" i="6"/>
  <c r="AP322" i="6"/>
  <c r="AQ322" i="6"/>
  <c r="AR322" i="6"/>
  <c r="AS322" i="6"/>
  <c r="AT322" i="6"/>
  <c r="D321" i="6"/>
  <c r="F321" i="6" s="1"/>
  <c r="N321" i="6"/>
  <c r="R321" i="6"/>
  <c r="S321" i="6"/>
  <c r="T321" i="6"/>
  <c r="U321" i="6"/>
  <c r="V321" i="6"/>
  <c r="W321" i="6"/>
  <c r="X321" i="6"/>
  <c r="Y321" i="6"/>
  <c r="Z321" i="6"/>
  <c r="AA321" i="6"/>
  <c r="AB321" i="6"/>
  <c r="AC321" i="6"/>
  <c r="AD321" i="6"/>
  <c r="AE321" i="6"/>
  <c r="AF321" i="6"/>
  <c r="AG321" i="6"/>
  <c r="AH321" i="6"/>
  <c r="AI321" i="6"/>
  <c r="AJ321" i="6"/>
  <c r="AK321" i="6"/>
  <c r="AL321" i="6"/>
  <c r="AM321" i="6"/>
  <c r="AN321" i="6"/>
  <c r="AO321" i="6"/>
  <c r="AP321" i="6"/>
  <c r="AQ321" i="6"/>
  <c r="AR321" i="6"/>
  <c r="AS321" i="6"/>
  <c r="AT321" i="6"/>
  <c r="D320" i="6"/>
  <c r="F320" i="6" s="1"/>
  <c r="N320" i="6"/>
  <c r="R320" i="6"/>
  <c r="S320" i="6"/>
  <c r="T320" i="6"/>
  <c r="U320" i="6"/>
  <c r="V320" i="6"/>
  <c r="W320" i="6"/>
  <c r="X320" i="6"/>
  <c r="Y320" i="6"/>
  <c r="Z320" i="6"/>
  <c r="AA320" i="6"/>
  <c r="AB320" i="6"/>
  <c r="AC320" i="6"/>
  <c r="AD320" i="6"/>
  <c r="AE320" i="6"/>
  <c r="AF320" i="6"/>
  <c r="AG320" i="6"/>
  <c r="AH320" i="6"/>
  <c r="AI320" i="6"/>
  <c r="AJ320" i="6"/>
  <c r="AK320" i="6"/>
  <c r="AL320" i="6"/>
  <c r="AM320" i="6"/>
  <c r="AN320" i="6"/>
  <c r="AO320" i="6"/>
  <c r="AP320" i="6"/>
  <c r="AQ320" i="6"/>
  <c r="AR320" i="6"/>
  <c r="AS320" i="6"/>
  <c r="AT320" i="6"/>
  <c r="D319" i="6"/>
  <c r="F319" i="6" s="1"/>
  <c r="N319" i="6"/>
  <c r="R319" i="6"/>
  <c r="S319" i="6"/>
  <c r="T319" i="6"/>
  <c r="U319" i="6"/>
  <c r="V319" i="6"/>
  <c r="W319" i="6"/>
  <c r="X319" i="6"/>
  <c r="Y319" i="6"/>
  <c r="Z319" i="6"/>
  <c r="AA319" i="6"/>
  <c r="AB319" i="6"/>
  <c r="AC319" i="6"/>
  <c r="AD319" i="6"/>
  <c r="AE319" i="6"/>
  <c r="AF319" i="6"/>
  <c r="AG319" i="6"/>
  <c r="AH319" i="6"/>
  <c r="AI319" i="6"/>
  <c r="AJ319" i="6"/>
  <c r="AK319" i="6"/>
  <c r="AL319" i="6"/>
  <c r="AM319" i="6"/>
  <c r="AN319" i="6"/>
  <c r="AO319" i="6"/>
  <c r="AP319" i="6"/>
  <c r="AQ319" i="6"/>
  <c r="AR319" i="6"/>
  <c r="AS319" i="6"/>
  <c r="AT319" i="6"/>
  <c r="D318" i="6"/>
  <c r="H318" i="6" s="1"/>
  <c r="N318" i="6"/>
  <c r="R318" i="6"/>
  <c r="S318" i="6"/>
  <c r="T318" i="6"/>
  <c r="U318" i="6"/>
  <c r="V318" i="6"/>
  <c r="W318" i="6"/>
  <c r="X318" i="6"/>
  <c r="Y318" i="6"/>
  <c r="Z318" i="6"/>
  <c r="AA318" i="6"/>
  <c r="AB318" i="6"/>
  <c r="AC318" i="6"/>
  <c r="AD318" i="6"/>
  <c r="AE318" i="6"/>
  <c r="AF318" i="6"/>
  <c r="AG318" i="6"/>
  <c r="AH318" i="6"/>
  <c r="AI318" i="6"/>
  <c r="AJ318" i="6"/>
  <c r="AK318" i="6"/>
  <c r="AL318" i="6"/>
  <c r="AM318" i="6"/>
  <c r="AN318" i="6"/>
  <c r="AO318" i="6"/>
  <c r="AP318" i="6"/>
  <c r="AQ318" i="6"/>
  <c r="AR318" i="6"/>
  <c r="AS318" i="6"/>
  <c r="AT318" i="6"/>
  <c r="F317" i="6"/>
  <c r="H317" i="6"/>
  <c r="J317" i="6"/>
  <c r="K317" i="6"/>
  <c r="N317" i="6"/>
  <c r="Q317" i="6"/>
  <c r="R317" i="6"/>
  <c r="S317" i="6"/>
  <c r="T317" i="6"/>
  <c r="U317" i="6"/>
  <c r="V317" i="6"/>
  <c r="W317" i="6"/>
  <c r="X317" i="6"/>
  <c r="Y317" i="6"/>
  <c r="Z317" i="6"/>
  <c r="AA317" i="6"/>
  <c r="AB317" i="6"/>
  <c r="AC317" i="6"/>
  <c r="AD317" i="6"/>
  <c r="AE317" i="6"/>
  <c r="AF317" i="6"/>
  <c r="AG317" i="6"/>
  <c r="AH317" i="6"/>
  <c r="AI317" i="6"/>
  <c r="AJ317" i="6"/>
  <c r="AK317" i="6"/>
  <c r="AL317" i="6"/>
  <c r="AM317" i="6"/>
  <c r="AN317" i="6"/>
  <c r="AO317" i="6"/>
  <c r="AP317" i="6"/>
  <c r="AQ317" i="6"/>
  <c r="AR317" i="6"/>
  <c r="AS317" i="6"/>
  <c r="AT317" i="6"/>
  <c r="F316" i="6"/>
  <c r="K316" i="6" s="1"/>
  <c r="H316" i="6"/>
  <c r="J316" i="6"/>
  <c r="N316" i="6"/>
  <c r="Q316" i="6"/>
  <c r="R316" i="6"/>
  <c r="S316" i="6"/>
  <c r="T316" i="6"/>
  <c r="U316" i="6"/>
  <c r="V316" i="6"/>
  <c r="W316" i="6"/>
  <c r="X316" i="6"/>
  <c r="Y316" i="6"/>
  <c r="Z316" i="6"/>
  <c r="AA316" i="6"/>
  <c r="AB316" i="6"/>
  <c r="AC316" i="6"/>
  <c r="AD316" i="6"/>
  <c r="AE316" i="6"/>
  <c r="AF316" i="6"/>
  <c r="AG316" i="6"/>
  <c r="AH316" i="6"/>
  <c r="AI316" i="6"/>
  <c r="AJ316" i="6"/>
  <c r="AK316" i="6"/>
  <c r="AL316" i="6"/>
  <c r="AM316" i="6"/>
  <c r="AN316" i="6"/>
  <c r="AO316" i="6"/>
  <c r="AP316" i="6"/>
  <c r="AQ316" i="6"/>
  <c r="AR316" i="6"/>
  <c r="AS316" i="6"/>
  <c r="AT316" i="6"/>
  <c r="F315" i="6"/>
  <c r="K315" i="6" s="1"/>
  <c r="H315" i="6"/>
  <c r="J315" i="6"/>
  <c r="N315" i="6"/>
  <c r="Q315" i="6"/>
  <c r="R315" i="6"/>
  <c r="S315" i="6"/>
  <c r="T315" i="6"/>
  <c r="U315" i="6"/>
  <c r="V315" i="6"/>
  <c r="W315" i="6"/>
  <c r="X315" i="6"/>
  <c r="Y315" i="6"/>
  <c r="Z315" i="6"/>
  <c r="AA315" i="6"/>
  <c r="AB315" i="6"/>
  <c r="AC315" i="6"/>
  <c r="AD315" i="6"/>
  <c r="AE315" i="6"/>
  <c r="AF315" i="6"/>
  <c r="AG315" i="6"/>
  <c r="AH315" i="6"/>
  <c r="AI315" i="6"/>
  <c r="AJ315" i="6"/>
  <c r="AK315" i="6"/>
  <c r="AL315" i="6"/>
  <c r="AM315" i="6"/>
  <c r="AN315" i="6"/>
  <c r="AO315" i="6"/>
  <c r="AP315" i="6"/>
  <c r="AQ315" i="6"/>
  <c r="AR315" i="6"/>
  <c r="AS315" i="6"/>
  <c r="AT315" i="6"/>
  <c r="F314" i="6"/>
  <c r="K314" i="6" s="1"/>
  <c r="H314" i="6"/>
  <c r="J314" i="6"/>
  <c r="Q314" i="6" s="1"/>
  <c r="N314" i="6"/>
  <c r="R314" i="6"/>
  <c r="S314" i="6"/>
  <c r="T314" i="6"/>
  <c r="U314" i="6"/>
  <c r="V314" i="6"/>
  <c r="W314" i="6"/>
  <c r="X314" i="6"/>
  <c r="Y314" i="6"/>
  <c r="Z314" i="6"/>
  <c r="AA314" i="6"/>
  <c r="AB314" i="6"/>
  <c r="AC314" i="6"/>
  <c r="AD314" i="6"/>
  <c r="AE314" i="6"/>
  <c r="AF314" i="6"/>
  <c r="AG314" i="6"/>
  <c r="AH314" i="6"/>
  <c r="AI314" i="6"/>
  <c r="AJ314" i="6"/>
  <c r="AK314" i="6"/>
  <c r="AL314" i="6"/>
  <c r="AM314" i="6"/>
  <c r="AN314" i="6"/>
  <c r="AO314" i="6"/>
  <c r="AP314" i="6"/>
  <c r="AQ314" i="6"/>
  <c r="AR314" i="6"/>
  <c r="AS314" i="6"/>
  <c r="AT314" i="6"/>
  <c r="F313" i="6"/>
  <c r="H313" i="6"/>
  <c r="J313" i="6"/>
  <c r="Q313" i="6" s="1"/>
  <c r="K313" i="6"/>
  <c r="N313" i="6"/>
  <c r="R313" i="6"/>
  <c r="S313" i="6"/>
  <c r="T313" i="6"/>
  <c r="U313" i="6"/>
  <c r="V313" i="6"/>
  <c r="W313" i="6"/>
  <c r="X313" i="6"/>
  <c r="Y313" i="6"/>
  <c r="Z313" i="6"/>
  <c r="AA313" i="6"/>
  <c r="AB313" i="6"/>
  <c r="AC313" i="6"/>
  <c r="AD313" i="6"/>
  <c r="AE313" i="6"/>
  <c r="AF313" i="6"/>
  <c r="AG313" i="6"/>
  <c r="AH313" i="6"/>
  <c r="AI313" i="6"/>
  <c r="AJ313" i="6"/>
  <c r="AK313" i="6"/>
  <c r="AL313" i="6"/>
  <c r="AM313" i="6"/>
  <c r="AN313" i="6"/>
  <c r="AO313" i="6"/>
  <c r="AP313" i="6"/>
  <c r="AQ313" i="6"/>
  <c r="AR313" i="6"/>
  <c r="AS313" i="6"/>
  <c r="AT313" i="6"/>
  <c r="F312" i="6"/>
  <c r="H312" i="6"/>
  <c r="J312" i="6"/>
  <c r="Q312" i="6" s="1"/>
  <c r="N312" i="6"/>
  <c r="R312" i="6"/>
  <c r="S312" i="6"/>
  <c r="T312" i="6"/>
  <c r="U312" i="6"/>
  <c r="V312" i="6"/>
  <c r="W312" i="6"/>
  <c r="X312" i="6"/>
  <c r="Y312" i="6"/>
  <c r="Z312" i="6"/>
  <c r="AA312" i="6"/>
  <c r="AB312" i="6"/>
  <c r="AC312" i="6"/>
  <c r="AD312" i="6"/>
  <c r="AE312" i="6"/>
  <c r="AF312" i="6"/>
  <c r="AG312" i="6"/>
  <c r="AH312" i="6"/>
  <c r="AI312" i="6"/>
  <c r="AJ312" i="6"/>
  <c r="AK312" i="6"/>
  <c r="AL312" i="6"/>
  <c r="AM312" i="6"/>
  <c r="AN312" i="6"/>
  <c r="AO312" i="6"/>
  <c r="AP312" i="6"/>
  <c r="AQ312" i="6"/>
  <c r="AR312" i="6"/>
  <c r="AS312" i="6"/>
  <c r="AT312" i="6"/>
  <c r="N311" i="6"/>
  <c r="R311" i="6"/>
  <c r="S311" i="6"/>
  <c r="T311" i="6"/>
  <c r="U311" i="6"/>
  <c r="V311" i="6"/>
  <c r="W311" i="6"/>
  <c r="X311" i="6"/>
  <c r="Y311" i="6"/>
  <c r="Z311" i="6"/>
  <c r="AA311" i="6"/>
  <c r="AB311" i="6"/>
  <c r="AC311" i="6"/>
  <c r="AD311" i="6"/>
  <c r="AE311" i="6"/>
  <c r="AF311" i="6"/>
  <c r="AG311" i="6"/>
  <c r="AH311" i="6"/>
  <c r="AI311" i="6"/>
  <c r="AJ311" i="6"/>
  <c r="AK311" i="6"/>
  <c r="AL311" i="6"/>
  <c r="AM311" i="6"/>
  <c r="AN311" i="6"/>
  <c r="AO311" i="6"/>
  <c r="AP311" i="6"/>
  <c r="AQ311" i="6"/>
  <c r="AR311" i="6"/>
  <c r="AS311" i="6"/>
  <c r="AT311" i="6"/>
  <c r="N310" i="6"/>
  <c r="R310" i="6"/>
  <c r="S310" i="6"/>
  <c r="T310" i="6"/>
  <c r="U310" i="6"/>
  <c r="V310" i="6"/>
  <c r="W310" i="6"/>
  <c r="X310" i="6"/>
  <c r="Y310" i="6"/>
  <c r="Z310" i="6"/>
  <c r="AA310" i="6"/>
  <c r="AB310" i="6"/>
  <c r="AC310" i="6"/>
  <c r="AD310" i="6"/>
  <c r="AE310" i="6"/>
  <c r="AF310" i="6"/>
  <c r="AG310" i="6"/>
  <c r="AH310" i="6"/>
  <c r="AI310" i="6"/>
  <c r="AJ310" i="6"/>
  <c r="AK310" i="6"/>
  <c r="AL310" i="6"/>
  <c r="AM310" i="6"/>
  <c r="AN310" i="6"/>
  <c r="AO310" i="6"/>
  <c r="AP310" i="6"/>
  <c r="AQ310" i="6"/>
  <c r="AR310" i="6"/>
  <c r="AS310" i="6"/>
  <c r="AT310" i="6"/>
  <c r="N309" i="6"/>
  <c r="R309" i="6"/>
  <c r="S309" i="6"/>
  <c r="T309" i="6"/>
  <c r="U309" i="6"/>
  <c r="V309" i="6"/>
  <c r="W309" i="6"/>
  <c r="X309" i="6"/>
  <c r="Y309" i="6"/>
  <c r="Z309" i="6"/>
  <c r="AA309" i="6"/>
  <c r="AB309" i="6"/>
  <c r="AC309" i="6"/>
  <c r="AD309" i="6"/>
  <c r="AE309" i="6"/>
  <c r="AF309" i="6"/>
  <c r="AG309" i="6"/>
  <c r="AH309" i="6"/>
  <c r="AI309" i="6"/>
  <c r="AJ309" i="6"/>
  <c r="AK309" i="6"/>
  <c r="AL309" i="6"/>
  <c r="AM309" i="6"/>
  <c r="AN309" i="6"/>
  <c r="AO309" i="6"/>
  <c r="AP309" i="6"/>
  <c r="AQ309" i="6"/>
  <c r="AR309" i="6"/>
  <c r="AS309" i="6"/>
  <c r="AT309" i="6"/>
  <c r="N308" i="6"/>
  <c r="R308" i="6"/>
  <c r="S308" i="6"/>
  <c r="T308" i="6"/>
  <c r="U308" i="6"/>
  <c r="V308" i="6"/>
  <c r="W308" i="6"/>
  <c r="X308" i="6"/>
  <c r="Y308" i="6"/>
  <c r="Z308" i="6"/>
  <c r="AA308" i="6"/>
  <c r="AB308" i="6"/>
  <c r="AC308" i="6"/>
  <c r="AD308" i="6"/>
  <c r="AE308" i="6"/>
  <c r="AF308" i="6"/>
  <c r="AG308" i="6"/>
  <c r="AH308" i="6"/>
  <c r="AI308" i="6"/>
  <c r="AJ308" i="6"/>
  <c r="AK308" i="6"/>
  <c r="AL308" i="6"/>
  <c r="AM308" i="6"/>
  <c r="AN308" i="6"/>
  <c r="AO308" i="6"/>
  <c r="AP308" i="6"/>
  <c r="AQ308" i="6"/>
  <c r="AR308" i="6"/>
  <c r="AS308" i="6"/>
  <c r="AT308" i="6"/>
  <c r="N307" i="6"/>
  <c r="R307" i="6"/>
  <c r="S307" i="6"/>
  <c r="T307" i="6"/>
  <c r="U307" i="6"/>
  <c r="V307" i="6"/>
  <c r="W307" i="6"/>
  <c r="X307" i="6"/>
  <c r="Y307" i="6"/>
  <c r="Z307" i="6"/>
  <c r="AA307" i="6"/>
  <c r="AB307" i="6"/>
  <c r="AC307" i="6"/>
  <c r="AD307" i="6"/>
  <c r="AE307" i="6"/>
  <c r="AF307" i="6"/>
  <c r="AG307" i="6"/>
  <c r="AH307" i="6"/>
  <c r="AI307" i="6"/>
  <c r="AJ307" i="6"/>
  <c r="AK307" i="6"/>
  <c r="AL307" i="6"/>
  <c r="AM307" i="6"/>
  <c r="AN307" i="6"/>
  <c r="AO307" i="6"/>
  <c r="AP307" i="6"/>
  <c r="AQ307" i="6"/>
  <c r="AR307" i="6"/>
  <c r="AS307" i="6"/>
  <c r="AT307" i="6"/>
  <c r="N306" i="6"/>
  <c r="R306" i="6"/>
  <c r="S306" i="6"/>
  <c r="T306" i="6"/>
  <c r="U306" i="6"/>
  <c r="V306" i="6"/>
  <c r="W306" i="6"/>
  <c r="X306" i="6"/>
  <c r="Y306" i="6"/>
  <c r="Z306" i="6"/>
  <c r="AA306" i="6"/>
  <c r="AB306" i="6"/>
  <c r="AC306" i="6"/>
  <c r="AD306" i="6"/>
  <c r="AE306" i="6"/>
  <c r="AF306" i="6"/>
  <c r="AG306" i="6"/>
  <c r="AH306" i="6"/>
  <c r="AI306" i="6"/>
  <c r="AJ306" i="6"/>
  <c r="AK306" i="6"/>
  <c r="AL306" i="6"/>
  <c r="AM306" i="6"/>
  <c r="AN306" i="6"/>
  <c r="AO306" i="6"/>
  <c r="AP306" i="6"/>
  <c r="AQ306" i="6"/>
  <c r="AR306" i="6"/>
  <c r="AS306" i="6"/>
  <c r="AT306" i="6"/>
  <c r="F305" i="6"/>
  <c r="H305" i="6"/>
  <c r="J305" i="6"/>
  <c r="N305" i="6"/>
  <c r="Q305" i="6"/>
  <c r="R305" i="6"/>
  <c r="S305" i="6"/>
  <c r="T305" i="6"/>
  <c r="U305" i="6"/>
  <c r="V305" i="6"/>
  <c r="W305" i="6"/>
  <c r="X305" i="6"/>
  <c r="Y305" i="6"/>
  <c r="Z305" i="6"/>
  <c r="AA305" i="6"/>
  <c r="AB305" i="6"/>
  <c r="AC305" i="6"/>
  <c r="AD305" i="6"/>
  <c r="AE305" i="6"/>
  <c r="AF305" i="6"/>
  <c r="AG305" i="6"/>
  <c r="AH305" i="6"/>
  <c r="AI305" i="6"/>
  <c r="AJ305" i="6"/>
  <c r="AK305" i="6"/>
  <c r="AL305" i="6"/>
  <c r="AM305" i="6"/>
  <c r="AN305" i="6"/>
  <c r="AO305" i="6"/>
  <c r="AP305" i="6"/>
  <c r="AQ305" i="6"/>
  <c r="AR305" i="6"/>
  <c r="AS305" i="6"/>
  <c r="AT305" i="6"/>
  <c r="F304" i="6"/>
  <c r="K304" i="6" s="1"/>
  <c r="H304" i="6"/>
  <c r="J304" i="6"/>
  <c r="N304" i="6"/>
  <c r="Q304" i="6"/>
  <c r="R304" i="6"/>
  <c r="S304" i="6"/>
  <c r="T304" i="6"/>
  <c r="U304" i="6"/>
  <c r="V304" i="6"/>
  <c r="W304" i="6"/>
  <c r="X304" i="6"/>
  <c r="Y304" i="6"/>
  <c r="Z304" i="6"/>
  <c r="AA304" i="6"/>
  <c r="AB304" i="6"/>
  <c r="AC304" i="6"/>
  <c r="AD304" i="6"/>
  <c r="AE304" i="6"/>
  <c r="AF304" i="6"/>
  <c r="AG304" i="6"/>
  <c r="AH304" i="6"/>
  <c r="AI304" i="6"/>
  <c r="AJ304" i="6"/>
  <c r="AK304" i="6"/>
  <c r="AL304" i="6"/>
  <c r="AM304" i="6"/>
  <c r="AN304" i="6"/>
  <c r="AO304" i="6"/>
  <c r="AP304" i="6"/>
  <c r="AQ304" i="6"/>
  <c r="AR304" i="6"/>
  <c r="AS304" i="6"/>
  <c r="AT304" i="6"/>
  <c r="F303" i="6"/>
  <c r="H303" i="6"/>
  <c r="J303" i="6"/>
  <c r="N303" i="6"/>
  <c r="Q303" i="6"/>
  <c r="R303" i="6"/>
  <c r="S303" i="6"/>
  <c r="T303" i="6"/>
  <c r="U303" i="6"/>
  <c r="V303" i="6"/>
  <c r="W303" i="6"/>
  <c r="X303" i="6"/>
  <c r="Y303" i="6"/>
  <c r="Z303" i="6"/>
  <c r="AA303" i="6"/>
  <c r="AB303" i="6"/>
  <c r="AC303" i="6"/>
  <c r="AD303" i="6"/>
  <c r="AE303" i="6"/>
  <c r="AF303" i="6"/>
  <c r="AG303" i="6"/>
  <c r="AH303" i="6"/>
  <c r="AI303" i="6"/>
  <c r="AJ303" i="6"/>
  <c r="AK303" i="6"/>
  <c r="AL303" i="6"/>
  <c r="AM303" i="6"/>
  <c r="AN303" i="6"/>
  <c r="AO303" i="6"/>
  <c r="AP303" i="6"/>
  <c r="AQ303" i="6"/>
  <c r="AR303" i="6"/>
  <c r="AS303" i="6"/>
  <c r="AT303" i="6"/>
  <c r="F302" i="6"/>
  <c r="H302" i="6"/>
  <c r="J302" i="6"/>
  <c r="N302" i="6"/>
  <c r="Q302" i="6"/>
  <c r="R302" i="6"/>
  <c r="S302" i="6"/>
  <c r="T302" i="6"/>
  <c r="U302" i="6"/>
  <c r="V302" i="6"/>
  <c r="W302" i="6"/>
  <c r="X302" i="6"/>
  <c r="Y302" i="6"/>
  <c r="Z302" i="6"/>
  <c r="AA302" i="6"/>
  <c r="AB302" i="6"/>
  <c r="AC302" i="6"/>
  <c r="AD302" i="6"/>
  <c r="AE302" i="6"/>
  <c r="AF302" i="6"/>
  <c r="AG302" i="6"/>
  <c r="AH302" i="6"/>
  <c r="AI302" i="6"/>
  <c r="AJ302" i="6"/>
  <c r="AK302" i="6"/>
  <c r="AL302" i="6"/>
  <c r="AM302" i="6"/>
  <c r="AN302" i="6"/>
  <c r="AO302" i="6"/>
  <c r="AP302" i="6"/>
  <c r="AQ302" i="6"/>
  <c r="AR302" i="6"/>
  <c r="AS302" i="6"/>
  <c r="AT302" i="6"/>
  <c r="F301" i="6"/>
  <c r="K301" i="6" s="1"/>
  <c r="H301" i="6"/>
  <c r="J301" i="6"/>
  <c r="N301" i="6"/>
  <c r="Q301" i="6"/>
  <c r="R301" i="6"/>
  <c r="S301" i="6"/>
  <c r="T301" i="6"/>
  <c r="U301" i="6"/>
  <c r="V301" i="6"/>
  <c r="W301" i="6"/>
  <c r="X301" i="6"/>
  <c r="Y301" i="6"/>
  <c r="Z301" i="6"/>
  <c r="AA301" i="6"/>
  <c r="AB301" i="6"/>
  <c r="AC301" i="6"/>
  <c r="AD301" i="6"/>
  <c r="AE301" i="6"/>
  <c r="AF301" i="6"/>
  <c r="AG301" i="6"/>
  <c r="AH301" i="6"/>
  <c r="AI301" i="6"/>
  <c r="AJ301" i="6"/>
  <c r="AK301" i="6"/>
  <c r="AL301" i="6"/>
  <c r="AM301" i="6"/>
  <c r="AN301" i="6"/>
  <c r="AO301" i="6"/>
  <c r="AP301" i="6"/>
  <c r="AQ301" i="6"/>
  <c r="AR301" i="6"/>
  <c r="AS301" i="6"/>
  <c r="AT301" i="6"/>
  <c r="F300" i="6"/>
  <c r="H300" i="6"/>
  <c r="J300" i="6"/>
  <c r="N300" i="6"/>
  <c r="Q300" i="6"/>
  <c r="R300" i="6"/>
  <c r="S300" i="6"/>
  <c r="T300" i="6"/>
  <c r="U300" i="6"/>
  <c r="V300" i="6"/>
  <c r="W300" i="6"/>
  <c r="X300" i="6"/>
  <c r="Y300" i="6"/>
  <c r="Z300" i="6"/>
  <c r="AA300" i="6"/>
  <c r="AB300" i="6"/>
  <c r="AC300" i="6"/>
  <c r="AD300" i="6"/>
  <c r="AE300" i="6"/>
  <c r="AF300" i="6"/>
  <c r="AG300" i="6"/>
  <c r="AH300" i="6"/>
  <c r="AI300" i="6"/>
  <c r="AJ300" i="6"/>
  <c r="AK300" i="6"/>
  <c r="AL300" i="6"/>
  <c r="AM300" i="6"/>
  <c r="AN300" i="6"/>
  <c r="AO300" i="6"/>
  <c r="AP300" i="6"/>
  <c r="AQ300" i="6"/>
  <c r="AR300" i="6"/>
  <c r="AS300" i="6"/>
  <c r="AT300" i="6"/>
  <c r="F299" i="6"/>
  <c r="H299" i="6"/>
  <c r="J299" i="6"/>
  <c r="N299" i="6"/>
  <c r="Q299" i="6"/>
  <c r="R299" i="6"/>
  <c r="S299" i="6"/>
  <c r="T299" i="6"/>
  <c r="U299" i="6"/>
  <c r="V299" i="6"/>
  <c r="W299" i="6"/>
  <c r="X299" i="6"/>
  <c r="Y299" i="6"/>
  <c r="Z299" i="6"/>
  <c r="AA299" i="6"/>
  <c r="AB299" i="6"/>
  <c r="AC299" i="6"/>
  <c r="AD299" i="6"/>
  <c r="AE299" i="6"/>
  <c r="AF299" i="6"/>
  <c r="AG299" i="6"/>
  <c r="AH299" i="6"/>
  <c r="AI299" i="6"/>
  <c r="AJ299" i="6"/>
  <c r="AK299" i="6"/>
  <c r="AL299" i="6"/>
  <c r="AM299" i="6"/>
  <c r="AN299" i="6"/>
  <c r="AO299" i="6"/>
  <c r="AP299" i="6"/>
  <c r="AQ299" i="6"/>
  <c r="AR299" i="6"/>
  <c r="AS299" i="6"/>
  <c r="AT299" i="6"/>
  <c r="N298" i="6"/>
  <c r="R298" i="6"/>
  <c r="S298" i="6"/>
  <c r="T298" i="6"/>
  <c r="U298" i="6"/>
  <c r="V298" i="6"/>
  <c r="W298" i="6"/>
  <c r="X298" i="6"/>
  <c r="Y298" i="6"/>
  <c r="Z298" i="6"/>
  <c r="AA298" i="6"/>
  <c r="AB298" i="6"/>
  <c r="AC298" i="6"/>
  <c r="AD298" i="6"/>
  <c r="AE298" i="6"/>
  <c r="AF298" i="6"/>
  <c r="AG298" i="6"/>
  <c r="AH298" i="6"/>
  <c r="AI298" i="6"/>
  <c r="AJ298" i="6"/>
  <c r="AK298" i="6"/>
  <c r="AL298" i="6"/>
  <c r="AM298" i="6"/>
  <c r="AN298" i="6"/>
  <c r="AO298" i="6"/>
  <c r="AP298" i="6"/>
  <c r="AQ298" i="6"/>
  <c r="AR298" i="6"/>
  <c r="AS298" i="6"/>
  <c r="AT298" i="6"/>
  <c r="N297" i="6"/>
  <c r="R297" i="6"/>
  <c r="S297" i="6"/>
  <c r="T297" i="6"/>
  <c r="U297" i="6"/>
  <c r="V297" i="6"/>
  <c r="W297" i="6"/>
  <c r="X297" i="6"/>
  <c r="Y297" i="6"/>
  <c r="Z297" i="6"/>
  <c r="AA297" i="6"/>
  <c r="AB297" i="6"/>
  <c r="AC297" i="6"/>
  <c r="AD297" i="6"/>
  <c r="AE297" i="6"/>
  <c r="AF297" i="6"/>
  <c r="AG297" i="6"/>
  <c r="AH297" i="6"/>
  <c r="AI297" i="6"/>
  <c r="AJ297" i="6"/>
  <c r="AK297" i="6"/>
  <c r="AL297" i="6"/>
  <c r="AM297" i="6"/>
  <c r="AN297" i="6"/>
  <c r="AO297" i="6"/>
  <c r="AP297" i="6"/>
  <c r="AQ297" i="6"/>
  <c r="AR297" i="6"/>
  <c r="AS297" i="6"/>
  <c r="AT297" i="6"/>
  <c r="N296" i="6"/>
  <c r="R296" i="6"/>
  <c r="S296" i="6"/>
  <c r="T296" i="6"/>
  <c r="U296" i="6"/>
  <c r="V296" i="6"/>
  <c r="W296" i="6"/>
  <c r="X296" i="6"/>
  <c r="Y296" i="6"/>
  <c r="Z296" i="6"/>
  <c r="AA296" i="6"/>
  <c r="AB296" i="6"/>
  <c r="AC296" i="6"/>
  <c r="AD296" i="6"/>
  <c r="AE296" i="6"/>
  <c r="AF296" i="6"/>
  <c r="AG296" i="6"/>
  <c r="AH296" i="6"/>
  <c r="AI296" i="6"/>
  <c r="AJ296" i="6"/>
  <c r="AK296" i="6"/>
  <c r="AL296" i="6"/>
  <c r="AM296" i="6"/>
  <c r="AN296" i="6"/>
  <c r="AO296" i="6"/>
  <c r="AP296" i="6"/>
  <c r="AQ296" i="6"/>
  <c r="AR296" i="6"/>
  <c r="AS296" i="6"/>
  <c r="AT296" i="6"/>
  <c r="N295" i="6"/>
  <c r="R295" i="6"/>
  <c r="S295" i="6"/>
  <c r="T295" i="6"/>
  <c r="U295" i="6"/>
  <c r="V295" i="6"/>
  <c r="W295" i="6"/>
  <c r="X295" i="6"/>
  <c r="Y295" i="6"/>
  <c r="Z295" i="6"/>
  <c r="AA295" i="6"/>
  <c r="AB295" i="6"/>
  <c r="AC295" i="6"/>
  <c r="AD295" i="6"/>
  <c r="AE295" i="6"/>
  <c r="AF295" i="6"/>
  <c r="AG295" i="6"/>
  <c r="AH295" i="6"/>
  <c r="AI295" i="6"/>
  <c r="AJ295" i="6"/>
  <c r="AK295" i="6"/>
  <c r="AL295" i="6"/>
  <c r="AM295" i="6"/>
  <c r="AN295" i="6"/>
  <c r="AO295" i="6"/>
  <c r="AP295" i="6"/>
  <c r="AQ295" i="6"/>
  <c r="AR295" i="6"/>
  <c r="AS295" i="6"/>
  <c r="AT295" i="6"/>
  <c r="N294" i="6"/>
  <c r="R294" i="6"/>
  <c r="S294" i="6"/>
  <c r="T294" i="6"/>
  <c r="U294" i="6"/>
  <c r="V294" i="6"/>
  <c r="W294" i="6"/>
  <c r="X294" i="6"/>
  <c r="Y294" i="6"/>
  <c r="Z294" i="6"/>
  <c r="AA294" i="6"/>
  <c r="AB294" i="6"/>
  <c r="AC294" i="6"/>
  <c r="AD294" i="6"/>
  <c r="AE294" i="6"/>
  <c r="AF294" i="6"/>
  <c r="AG294" i="6"/>
  <c r="AH294" i="6"/>
  <c r="AI294" i="6"/>
  <c r="AJ294" i="6"/>
  <c r="AK294" i="6"/>
  <c r="AL294" i="6"/>
  <c r="AM294" i="6"/>
  <c r="AN294" i="6"/>
  <c r="AO294" i="6"/>
  <c r="AP294" i="6"/>
  <c r="AQ294" i="6"/>
  <c r="AR294" i="6"/>
  <c r="AS294" i="6"/>
  <c r="AT294" i="6"/>
  <c r="N293" i="6"/>
  <c r="R293" i="6"/>
  <c r="S293" i="6"/>
  <c r="T293" i="6"/>
  <c r="U293" i="6"/>
  <c r="V293" i="6"/>
  <c r="W293" i="6"/>
  <c r="X293" i="6"/>
  <c r="Y293" i="6"/>
  <c r="Z293" i="6"/>
  <c r="AA293" i="6"/>
  <c r="AB293" i="6"/>
  <c r="AC293" i="6"/>
  <c r="AD293" i="6"/>
  <c r="AE293" i="6"/>
  <c r="AF293" i="6"/>
  <c r="AG293" i="6"/>
  <c r="AH293" i="6"/>
  <c r="AI293" i="6"/>
  <c r="AJ293" i="6"/>
  <c r="AK293" i="6"/>
  <c r="AL293" i="6"/>
  <c r="AM293" i="6"/>
  <c r="AN293" i="6"/>
  <c r="AO293" i="6"/>
  <c r="AP293" i="6"/>
  <c r="AQ293" i="6"/>
  <c r="AR293" i="6"/>
  <c r="AS293" i="6"/>
  <c r="AT293" i="6"/>
  <c r="N292" i="6"/>
  <c r="R292" i="6"/>
  <c r="S292" i="6"/>
  <c r="T292" i="6"/>
  <c r="U292" i="6"/>
  <c r="V292" i="6"/>
  <c r="W292" i="6"/>
  <c r="X292" i="6"/>
  <c r="Y292" i="6"/>
  <c r="Z292" i="6"/>
  <c r="AA292" i="6"/>
  <c r="AB292" i="6"/>
  <c r="AC292" i="6"/>
  <c r="AD292" i="6"/>
  <c r="AE292" i="6"/>
  <c r="AF292" i="6"/>
  <c r="AG292" i="6"/>
  <c r="AH292" i="6"/>
  <c r="AI292" i="6"/>
  <c r="AJ292" i="6"/>
  <c r="AK292" i="6"/>
  <c r="AL292" i="6"/>
  <c r="AM292" i="6"/>
  <c r="AN292" i="6"/>
  <c r="AO292" i="6"/>
  <c r="AP292" i="6"/>
  <c r="AQ292" i="6"/>
  <c r="AR292" i="6"/>
  <c r="AS292" i="6"/>
  <c r="AT292" i="6"/>
  <c r="B291" i="6"/>
  <c r="N291" i="6"/>
  <c r="Q291" i="6"/>
  <c r="R291" i="6"/>
  <c r="S291" i="6"/>
  <c r="T291" i="6"/>
  <c r="U291" i="6"/>
  <c r="V291" i="6"/>
  <c r="W291" i="6"/>
  <c r="X291" i="6"/>
  <c r="Y291" i="6"/>
  <c r="Z291" i="6"/>
  <c r="AA291" i="6"/>
  <c r="AB291" i="6"/>
  <c r="AC291" i="6"/>
  <c r="AD291" i="6"/>
  <c r="AE291" i="6"/>
  <c r="AF291" i="6"/>
  <c r="AG291" i="6"/>
  <c r="AH291" i="6"/>
  <c r="AI291" i="6"/>
  <c r="AJ291" i="6"/>
  <c r="AK291" i="6"/>
  <c r="AL291" i="6"/>
  <c r="AM291" i="6"/>
  <c r="AN291" i="6"/>
  <c r="AO291" i="6"/>
  <c r="AP291" i="6"/>
  <c r="AQ291" i="6"/>
  <c r="AR291" i="6"/>
  <c r="AS291" i="6"/>
  <c r="AT291" i="6"/>
  <c r="B290" i="6"/>
  <c r="N290" i="6"/>
  <c r="Q290" i="6"/>
  <c r="R290" i="6"/>
  <c r="S290" i="6"/>
  <c r="T290" i="6"/>
  <c r="U290" i="6"/>
  <c r="V290" i="6"/>
  <c r="W290" i="6"/>
  <c r="X290" i="6"/>
  <c r="Y290" i="6"/>
  <c r="Z290" i="6"/>
  <c r="AA290" i="6"/>
  <c r="AB290" i="6"/>
  <c r="AC290" i="6"/>
  <c r="AD290" i="6"/>
  <c r="AE290" i="6"/>
  <c r="AF290" i="6"/>
  <c r="AG290" i="6"/>
  <c r="AH290" i="6"/>
  <c r="AI290" i="6"/>
  <c r="AJ290" i="6"/>
  <c r="AK290" i="6"/>
  <c r="AL290" i="6"/>
  <c r="AM290" i="6"/>
  <c r="AN290" i="6"/>
  <c r="AO290" i="6"/>
  <c r="AP290" i="6"/>
  <c r="AQ290" i="6"/>
  <c r="AR290" i="6"/>
  <c r="AS290" i="6"/>
  <c r="AT290" i="6"/>
  <c r="N289" i="6"/>
  <c r="R289" i="6"/>
  <c r="S289" i="6"/>
  <c r="T289" i="6"/>
  <c r="U289" i="6"/>
  <c r="V289" i="6"/>
  <c r="W289" i="6"/>
  <c r="X289" i="6"/>
  <c r="Y289" i="6"/>
  <c r="Z289" i="6"/>
  <c r="AA289" i="6"/>
  <c r="AB289" i="6"/>
  <c r="AC289" i="6"/>
  <c r="AD289" i="6"/>
  <c r="AE289" i="6"/>
  <c r="AF289" i="6"/>
  <c r="AG289" i="6"/>
  <c r="AH289" i="6"/>
  <c r="AI289" i="6"/>
  <c r="AJ289" i="6"/>
  <c r="AK289" i="6"/>
  <c r="AL289" i="6"/>
  <c r="AM289" i="6"/>
  <c r="AN289" i="6"/>
  <c r="AO289" i="6"/>
  <c r="AP289" i="6"/>
  <c r="AQ289" i="6"/>
  <c r="AR289" i="6"/>
  <c r="AS289" i="6"/>
  <c r="AT289" i="6"/>
  <c r="N288" i="6"/>
  <c r="R288" i="6"/>
  <c r="S288" i="6"/>
  <c r="T288" i="6"/>
  <c r="U288" i="6"/>
  <c r="V288" i="6"/>
  <c r="W288" i="6"/>
  <c r="X288" i="6"/>
  <c r="Y288" i="6"/>
  <c r="Z288" i="6"/>
  <c r="AA288" i="6"/>
  <c r="AB288" i="6"/>
  <c r="AC288" i="6"/>
  <c r="AD288" i="6"/>
  <c r="AE288" i="6"/>
  <c r="AF288" i="6"/>
  <c r="AG288" i="6"/>
  <c r="AH288" i="6"/>
  <c r="AI288" i="6"/>
  <c r="AJ288" i="6"/>
  <c r="AK288" i="6"/>
  <c r="AL288" i="6"/>
  <c r="AM288" i="6"/>
  <c r="AN288" i="6"/>
  <c r="AO288" i="6"/>
  <c r="AP288" i="6"/>
  <c r="AQ288" i="6"/>
  <c r="AR288" i="6"/>
  <c r="AS288" i="6"/>
  <c r="AT288" i="6"/>
  <c r="N287" i="6"/>
  <c r="R287" i="6"/>
  <c r="S287" i="6"/>
  <c r="T287" i="6"/>
  <c r="U287" i="6"/>
  <c r="V287" i="6"/>
  <c r="W287" i="6"/>
  <c r="X287" i="6"/>
  <c r="Y287" i="6"/>
  <c r="Z287" i="6"/>
  <c r="AA287" i="6"/>
  <c r="AB287" i="6"/>
  <c r="AC287" i="6"/>
  <c r="AD287" i="6"/>
  <c r="AE287" i="6"/>
  <c r="AF287" i="6"/>
  <c r="AG287" i="6"/>
  <c r="AH287" i="6"/>
  <c r="AI287" i="6"/>
  <c r="AJ287" i="6"/>
  <c r="AK287" i="6"/>
  <c r="AL287" i="6"/>
  <c r="AM287" i="6"/>
  <c r="AN287" i="6"/>
  <c r="AO287" i="6"/>
  <c r="AP287" i="6"/>
  <c r="AQ287" i="6"/>
  <c r="AR287" i="6"/>
  <c r="AS287" i="6"/>
  <c r="AT287" i="6"/>
  <c r="N286" i="6"/>
  <c r="R286" i="6"/>
  <c r="S286" i="6"/>
  <c r="T286" i="6"/>
  <c r="U286" i="6"/>
  <c r="V286" i="6"/>
  <c r="W286" i="6"/>
  <c r="X286" i="6"/>
  <c r="Y286" i="6"/>
  <c r="Z286" i="6"/>
  <c r="AA286" i="6"/>
  <c r="AB286" i="6"/>
  <c r="AC286" i="6"/>
  <c r="AD286" i="6"/>
  <c r="AE286" i="6"/>
  <c r="AF286" i="6"/>
  <c r="AG286" i="6"/>
  <c r="AH286" i="6"/>
  <c r="AI286" i="6"/>
  <c r="AJ286" i="6"/>
  <c r="AK286" i="6"/>
  <c r="AL286" i="6"/>
  <c r="AM286" i="6"/>
  <c r="AN286" i="6"/>
  <c r="AO286" i="6"/>
  <c r="AP286" i="6"/>
  <c r="AQ286" i="6"/>
  <c r="AR286" i="6"/>
  <c r="AS286" i="6"/>
  <c r="AT286" i="6"/>
  <c r="AU284" i="6"/>
  <c r="AV284" i="6"/>
  <c r="AW284" i="6"/>
  <c r="AX284" i="6"/>
  <c r="B269" i="6"/>
  <c r="N269" i="6"/>
  <c r="Q269" i="6"/>
  <c r="R269" i="6"/>
  <c r="S269" i="6"/>
  <c r="T269" i="6"/>
  <c r="U269" i="6"/>
  <c r="V269" i="6"/>
  <c r="W269" i="6"/>
  <c r="X269" i="6"/>
  <c r="Y269" i="6"/>
  <c r="Z269" i="6"/>
  <c r="AA269" i="6"/>
  <c r="AB269" i="6"/>
  <c r="AC269" i="6"/>
  <c r="AD269" i="6"/>
  <c r="AE269" i="6"/>
  <c r="AF269" i="6"/>
  <c r="AG269" i="6"/>
  <c r="AH269" i="6"/>
  <c r="AI269" i="6"/>
  <c r="AJ269" i="6"/>
  <c r="AK269" i="6"/>
  <c r="AL269" i="6"/>
  <c r="AM269" i="6"/>
  <c r="AN269" i="6"/>
  <c r="AO269" i="6"/>
  <c r="AP269" i="6"/>
  <c r="AQ269" i="6"/>
  <c r="AR269" i="6"/>
  <c r="AS269" i="6"/>
  <c r="AT269" i="6"/>
  <c r="N268" i="6"/>
  <c r="R268" i="6"/>
  <c r="S268" i="6"/>
  <c r="T268" i="6"/>
  <c r="U268" i="6"/>
  <c r="V268" i="6"/>
  <c r="W268" i="6"/>
  <c r="X268" i="6"/>
  <c r="Y268" i="6"/>
  <c r="Z268" i="6"/>
  <c r="AA268" i="6"/>
  <c r="AB268" i="6"/>
  <c r="AC268" i="6"/>
  <c r="AD268" i="6"/>
  <c r="AE268" i="6"/>
  <c r="AF268" i="6"/>
  <c r="AG268" i="6"/>
  <c r="AH268" i="6"/>
  <c r="AI268" i="6"/>
  <c r="AJ268" i="6"/>
  <c r="AK268" i="6"/>
  <c r="AL268" i="6"/>
  <c r="AM268" i="6"/>
  <c r="AN268" i="6"/>
  <c r="AO268" i="6"/>
  <c r="AP268" i="6"/>
  <c r="AQ268" i="6"/>
  <c r="AR268" i="6"/>
  <c r="AS268" i="6"/>
  <c r="AT268" i="6"/>
  <c r="N267" i="6"/>
  <c r="R267" i="6"/>
  <c r="S267" i="6"/>
  <c r="T267" i="6"/>
  <c r="U267" i="6"/>
  <c r="V267" i="6"/>
  <c r="W267" i="6"/>
  <c r="X267" i="6"/>
  <c r="Y267" i="6"/>
  <c r="Z267" i="6"/>
  <c r="AA267" i="6"/>
  <c r="AB267" i="6"/>
  <c r="AC267" i="6"/>
  <c r="AD267" i="6"/>
  <c r="AE267" i="6"/>
  <c r="AF267" i="6"/>
  <c r="AG267" i="6"/>
  <c r="AH267" i="6"/>
  <c r="AI267" i="6"/>
  <c r="AJ267" i="6"/>
  <c r="AK267" i="6"/>
  <c r="AL267" i="6"/>
  <c r="AM267" i="6"/>
  <c r="AN267" i="6"/>
  <c r="AO267" i="6"/>
  <c r="AP267" i="6"/>
  <c r="AQ267" i="6"/>
  <c r="AR267" i="6"/>
  <c r="AS267" i="6"/>
  <c r="AT267" i="6"/>
  <c r="D266" i="6"/>
  <c r="H266" i="6" s="1"/>
  <c r="N266" i="6"/>
  <c r="R266" i="6"/>
  <c r="S266" i="6"/>
  <c r="T266" i="6"/>
  <c r="U266" i="6"/>
  <c r="V266" i="6"/>
  <c r="W266" i="6"/>
  <c r="X266" i="6"/>
  <c r="Y266" i="6"/>
  <c r="Z266" i="6"/>
  <c r="AA266" i="6"/>
  <c r="AB266" i="6"/>
  <c r="AC266" i="6"/>
  <c r="AD266" i="6"/>
  <c r="AE266" i="6"/>
  <c r="AF266" i="6"/>
  <c r="AG266" i="6"/>
  <c r="AH266" i="6"/>
  <c r="AI266" i="6"/>
  <c r="AJ266" i="6"/>
  <c r="AK266" i="6"/>
  <c r="AL266" i="6"/>
  <c r="AM266" i="6"/>
  <c r="AN266" i="6"/>
  <c r="AO266" i="6"/>
  <c r="AP266" i="6"/>
  <c r="AQ266" i="6"/>
  <c r="AR266" i="6"/>
  <c r="AS266" i="6"/>
  <c r="AT266" i="6"/>
  <c r="F264" i="6"/>
  <c r="H264" i="6"/>
  <c r="J264" i="6"/>
  <c r="K264" i="6" s="1"/>
  <c r="R264" i="6"/>
  <c r="S264" i="6"/>
  <c r="T264" i="6"/>
  <c r="U264" i="6"/>
  <c r="V264" i="6"/>
  <c r="Y264" i="6"/>
  <c r="Z264" i="6"/>
  <c r="AA264" i="6"/>
  <c r="AB264" i="6"/>
  <c r="AC264" i="6"/>
  <c r="AH264" i="6"/>
  <c r="AI264" i="6"/>
  <c r="AJ264" i="6"/>
  <c r="AK264" i="6"/>
  <c r="AL264" i="6"/>
  <c r="AM264" i="6"/>
  <c r="AM15" i="7" s="1"/>
  <c r="AO264" i="6"/>
  <c r="AP264" i="6"/>
  <c r="AQ264" i="6"/>
  <c r="AR264" i="6"/>
  <c r="AS264" i="6"/>
  <c r="AU264" i="6"/>
  <c r="AV264" i="6"/>
  <c r="AW264" i="6"/>
  <c r="AX264" i="6"/>
  <c r="F246" i="6"/>
  <c r="H246" i="6"/>
  <c r="J246" i="6"/>
  <c r="K246" i="6"/>
  <c r="W246" i="6" s="1"/>
  <c r="W264" i="6" s="1"/>
  <c r="W15" i="7" s="1"/>
  <c r="N246" i="6"/>
  <c r="Q246" i="6"/>
  <c r="Q264" i="6" s="1"/>
  <c r="Q15" i="7" s="1"/>
  <c r="R246" i="6"/>
  <c r="S246" i="6"/>
  <c r="T246" i="6"/>
  <c r="U246" i="6"/>
  <c r="V246" i="6"/>
  <c r="X246" i="6"/>
  <c r="X264" i="6" s="1"/>
  <c r="X15" i="7" s="1"/>
  <c r="Y246" i="6"/>
  <c r="Z246" i="6"/>
  <c r="AA246" i="6"/>
  <c r="AB246" i="6"/>
  <c r="AC246" i="6"/>
  <c r="AD246" i="6"/>
  <c r="AD264" i="6" s="1"/>
  <c r="AD15" i="7" s="1"/>
  <c r="AE246" i="6"/>
  <c r="AE264" i="6" s="1"/>
  <c r="AE15" i="7" s="1"/>
  <c r="AF246" i="6"/>
  <c r="AF264" i="6" s="1"/>
  <c r="AF15" i="7" s="1"/>
  <c r="AG246" i="6"/>
  <c r="AG264" i="6" s="1"/>
  <c r="AG15" i="7" s="1"/>
  <c r="AH246" i="6"/>
  <c r="AI246" i="6"/>
  <c r="AJ246" i="6"/>
  <c r="AK246" i="6"/>
  <c r="AL246" i="6"/>
  <c r="AM246" i="6"/>
  <c r="AN246" i="6"/>
  <c r="AN264" i="6" s="1"/>
  <c r="AN15" i="7" s="1"/>
  <c r="AO246" i="6"/>
  <c r="AP246" i="6"/>
  <c r="AQ246" i="6"/>
  <c r="AR246" i="6"/>
  <c r="AS246" i="6"/>
  <c r="AT246" i="6"/>
  <c r="AT264" i="6" s="1"/>
  <c r="AT15" i="7" s="1"/>
  <c r="H244" i="6"/>
  <c r="J244" i="6"/>
  <c r="I10" i="7" s="1"/>
  <c r="J10" i="7" s="1"/>
  <c r="R244" i="6"/>
  <c r="R10" i="7" s="1"/>
  <c r="Y244" i="6"/>
  <c r="AU244" i="6"/>
  <c r="AV244" i="6"/>
  <c r="AW244" i="6"/>
  <c r="AX244" i="6"/>
  <c r="F226" i="6"/>
  <c r="F244" i="6" s="1"/>
  <c r="H226" i="6"/>
  <c r="I226" i="6"/>
  <c r="J226" i="6" s="1"/>
  <c r="N226" i="6"/>
  <c r="R226" i="6"/>
  <c r="S226" i="6"/>
  <c r="S244" i="6" s="1"/>
  <c r="S10" i="7" s="1"/>
  <c r="T226" i="6"/>
  <c r="T244" i="6" s="1"/>
  <c r="T10" i="7" s="1"/>
  <c r="U226" i="6"/>
  <c r="U244" i="6" s="1"/>
  <c r="U10" i="7" s="1"/>
  <c r="V226" i="6"/>
  <c r="V244" i="6" s="1"/>
  <c r="V10" i="7" s="1"/>
  <c r="W226" i="6"/>
  <c r="W244" i="6" s="1"/>
  <c r="W10" i="7" s="1"/>
  <c r="X226" i="6"/>
  <c r="X244" i="6" s="1"/>
  <c r="X10" i="7" s="1"/>
  <c r="Y226" i="6"/>
  <c r="Z226" i="6"/>
  <c r="Z244" i="6" s="1"/>
  <c r="Z10" i="7" s="1"/>
  <c r="AA226" i="6"/>
  <c r="AA244" i="6" s="1"/>
  <c r="AA10" i="7" s="1"/>
  <c r="AB226" i="6"/>
  <c r="AB244" i="6" s="1"/>
  <c r="AB10" i="7" s="1"/>
  <c r="AC226" i="6"/>
  <c r="AC244" i="6" s="1"/>
  <c r="AC10" i="7" s="1"/>
  <c r="AD226" i="6"/>
  <c r="AD244" i="6" s="1"/>
  <c r="AD10" i="7" s="1"/>
  <c r="AE226" i="6"/>
  <c r="AE244" i="6" s="1"/>
  <c r="AE10" i="7" s="1"/>
  <c r="AF226" i="6"/>
  <c r="AF244" i="6" s="1"/>
  <c r="AF10" i="7" s="1"/>
  <c r="AG226" i="6"/>
  <c r="AG244" i="6" s="1"/>
  <c r="AG10" i="7" s="1"/>
  <c r="AH226" i="6"/>
  <c r="AH244" i="6" s="1"/>
  <c r="AH10" i="7" s="1"/>
  <c r="AI226" i="6"/>
  <c r="AI244" i="6" s="1"/>
  <c r="AI10" i="7" s="1"/>
  <c r="AJ226" i="6"/>
  <c r="AJ244" i="6" s="1"/>
  <c r="AJ10" i="7" s="1"/>
  <c r="AK226" i="6"/>
  <c r="AK244" i="6" s="1"/>
  <c r="AK10" i="7" s="1"/>
  <c r="AL226" i="6"/>
  <c r="AL244" i="6" s="1"/>
  <c r="AL10" i="7" s="1"/>
  <c r="AM226" i="6"/>
  <c r="AM244" i="6" s="1"/>
  <c r="AM10" i="7" s="1"/>
  <c r="AN226" i="6"/>
  <c r="AN244" i="6" s="1"/>
  <c r="AN10" i="7" s="1"/>
  <c r="AO226" i="6"/>
  <c r="AO244" i="6" s="1"/>
  <c r="AO10" i="7" s="1"/>
  <c r="AP226" i="6"/>
  <c r="AP244" i="6" s="1"/>
  <c r="AP10" i="7" s="1"/>
  <c r="AQ226" i="6"/>
  <c r="AQ244" i="6" s="1"/>
  <c r="AQ10" i="7" s="1"/>
  <c r="AR226" i="6"/>
  <c r="AR244" i="6" s="1"/>
  <c r="AR10" i="7" s="1"/>
  <c r="AS226" i="6"/>
  <c r="AS244" i="6" s="1"/>
  <c r="AS10" i="7" s="1"/>
  <c r="AT226" i="6"/>
  <c r="AT244" i="6" s="1"/>
  <c r="AT10" i="7" s="1"/>
  <c r="AU224" i="6"/>
  <c r="AV224" i="6"/>
  <c r="AW224" i="6"/>
  <c r="AX224" i="6"/>
  <c r="N210" i="6"/>
  <c r="R210" i="6"/>
  <c r="S210" i="6"/>
  <c r="T210" i="6"/>
  <c r="U210" i="6"/>
  <c r="V210" i="6"/>
  <c r="W210" i="6"/>
  <c r="X210" i="6"/>
  <c r="Y210" i="6"/>
  <c r="Z210" i="6"/>
  <c r="AA210" i="6"/>
  <c r="AB210" i="6"/>
  <c r="AC210" i="6"/>
  <c r="AD210" i="6"/>
  <c r="AE210" i="6"/>
  <c r="AF210" i="6"/>
  <c r="AG210" i="6"/>
  <c r="AH210" i="6"/>
  <c r="AI210" i="6"/>
  <c r="AJ210" i="6"/>
  <c r="AK210" i="6"/>
  <c r="AL210" i="6"/>
  <c r="AM210" i="6"/>
  <c r="AN210" i="6"/>
  <c r="AO210" i="6"/>
  <c r="AP210" i="6"/>
  <c r="AQ210" i="6"/>
  <c r="AR210" i="6"/>
  <c r="AS210" i="6"/>
  <c r="AT210" i="6"/>
  <c r="N209" i="6"/>
  <c r="R209" i="6"/>
  <c r="S209" i="6"/>
  <c r="T209" i="6"/>
  <c r="U209" i="6"/>
  <c r="V209" i="6"/>
  <c r="W209" i="6"/>
  <c r="X209" i="6"/>
  <c r="Y209" i="6"/>
  <c r="Z209" i="6"/>
  <c r="AA209" i="6"/>
  <c r="AB209" i="6"/>
  <c r="AC209" i="6"/>
  <c r="AD209" i="6"/>
  <c r="AE209" i="6"/>
  <c r="AF209" i="6"/>
  <c r="AG209" i="6"/>
  <c r="AH209" i="6"/>
  <c r="AI209" i="6"/>
  <c r="AJ209" i="6"/>
  <c r="AK209" i="6"/>
  <c r="AL209" i="6"/>
  <c r="AM209" i="6"/>
  <c r="AN209" i="6"/>
  <c r="AO209" i="6"/>
  <c r="AP209" i="6"/>
  <c r="AQ209" i="6"/>
  <c r="AR209" i="6"/>
  <c r="AS209" i="6"/>
  <c r="AT209" i="6"/>
  <c r="N208" i="6"/>
  <c r="R208" i="6"/>
  <c r="S208" i="6"/>
  <c r="T208" i="6"/>
  <c r="U208" i="6"/>
  <c r="V208" i="6"/>
  <c r="W208" i="6"/>
  <c r="X208" i="6"/>
  <c r="Y208" i="6"/>
  <c r="Z208" i="6"/>
  <c r="AA208" i="6"/>
  <c r="AB208" i="6"/>
  <c r="AC208" i="6"/>
  <c r="AD208" i="6"/>
  <c r="AE208" i="6"/>
  <c r="AF208" i="6"/>
  <c r="AG208" i="6"/>
  <c r="AH208" i="6"/>
  <c r="AI208" i="6"/>
  <c r="AJ208" i="6"/>
  <c r="AK208" i="6"/>
  <c r="AL208" i="6"/>
  <c r="AM208" i="6"/>
  <c r="AN208" i="6"/>
  <c r="AO208" i="6"/>
  <c r="AP208" i="6"/>
  <c r="AQ208" i="6"/>
  <c r="AR208" i="6"/>
  <c r="AS208" i="6"/>
  <c r="AT208" i="6"/>
  <c r="N207" i="6"/>
  <c r="R207" i="6"/>
  <c r="S207" i="6"/>
  <c r="T207" i="6"/>
  <c r="U207" i="6"/>
  <c r="V207" i="6"/>
  <c r="W207" i="6"/>
  <c r="X207" i="6"/>
  <c r="Y207" i="6"/>
  <c r="Z207" i="6"/>
  <c r="AA207" i="6"/>
  <c r="AB207" i="6"/>
  <c r="AC207" i="6"/>
  <c r="AD207" i="6"/>
  <c r="AE207" i="6"/>
  <c r="AF207" i="6"/>
  <c r="AG207" i="6"/>
  <c r="AH207" i="6"/>
  <c r="AI207" i="6"/>
  <c r="AJ207" i="6"/>
  <c r="AK207" i="6"/>
  <c r="AL207" i="6"/>
  <c r="AM207" i="6"/>
  <c r="AN207" i="6"/>
  <c r="AO207" i="6"/>
  <c r="AP207" i="6"/>
  <c r="AQ207" i="6"/>
  <c r="AR207" i="6"/>
  <c r="AS207" i="6"/>
  <c r="AT207" i="6"/>
  <c r="N206" i="6"/>
  <c r="R206" i="6"/>
  <c r="S206" i="6"/>
  <c r="T206" i="6"/>
  <c r="U206" i="6"/>
  <c r="V206" i="6"/>
  <c r="W206" i="6"/>
  <c r="X206" i="6"/>
  <c r="Y206" i="6"/>
  <c r="Z206" i="6"/>
  <c r="AA206" i="6"/>
  <c r="AB206" i="6"/>
  <c r="AC206" i="6"/>
  <c r="AD206" i="6"/>
  <c r="AE206" i="6"/>
  <c r="AF206" i="6"/>
  <c r="AG206" i="6"/>
  <c r="AH206" i="6"/>
  <c r="AI206" i="6"/>
  <c r="AJ206" i="6"/>
  <c r="AK206" i="6"/>
  <c r="AL206" i="6"/>
  <c r="AM206" i="6"/>
  <c r="AN206" i="6"/>
  <c r="AO206" i="6"/>
  <c r="AP206" i="6"/>
  <c r="AQ206" i="6"/>
  <c r="AR206" i="6"/>
  <c r="AS206" i="6"/>
  <c r="AT206" i="6"/>
  <c r="N205" i="6"/>
  <c r="R205" i="6"/>
  <c r="S205" i="6"/>
  <c r="T205" i="6"/>
  <c r="U205" i="6"/>
  <c r="V205" i="6"/>
  <c r="W205" i="6"/>
  <c r="X205" i="6"/>
  <c r="Y205" i="6"/>
  <c r="Z205" i="6"/>
  <c r="AA205" i="6"/>
  <c r="AB205" i="6"/>
  <c r="AC205" i="6"/>
  <c r="AD205" i="6"/>
  <c r="AE205" i="6"/>
  <c r="AF205" i="6"/>
  <c r="AG205" i="6"/>
  <c r="AH205" i="6"/>
  <c r="AI205" i="6"/>
  <c r="AJ205" i="6"/>
  <c r="AK205" i="6"/>
  <c r="AL205" i="6"/>
  <c r="AM205" i="6"/>
  <c r="AN205" i="6"/>
  <c r="AO205" i="6"/>
  <c r="AP205" i="6"/>
  <c r="AQ205" i="6"/>
  <c r="AR205" i="6"/>
  <c r="AS205" i="6"/>
  <c r="AT205" i="6"/>
  <c r="N204" i="6"/>
  <c r="R204" i="6"/>
  <c r="S204" i="6"/>
  <c r="T204" i="6"/>
  <c r="U204" i="6"/>
  <c r="V204" i="6"/>
  <c r="W204" i="6"/>
  <c r="X204" i="6"/>
  <c r="Y204" i="6"/>
  <c r="Z204" i="6"/>
  <c r="AA204" i="6"/>
  <c r="AB204" i="6"/>
  <c r="AC204" i="6"/>
  <c r="AD204" i="6"/>
  <c r="AE204" i="6"/>
  <c r="AF204" i="6"/>
  <c r="AG204" i="6"/>
  <c r="AH204" i="6"/>
  <c r="AI204" i="6"/>
  <c r="AJ204" i="6"/>
  <c r="AK204" i="6"/>
  <c r="AL204" i="6"/>
  <c r="AM204" i="6"/>
  <c r="AN204" i="6"/>
  <c r="AO204" i="6"/>
  <c r="AP204" i="6"/>
  <c r="AQ204" i="6"/>
  <c r="AR204" i="6"/>
  <c r="AS204" i="6"/>
  <c r="AT204" i="6"/>
  <c r="N203" i="6"/>
  <c r="R203" i="6"/>
  <c r="S203" i="6"/>
  <c r="T203" i="6"/>
  <c r="U203" i="6"/>
  <c r="V203" i="6"/>
  <c r="W203" i="6"/>
  <c r="X203" i="6"/>
  <c r="Y203" i="6"/>
  <c r="Z203" i="6"/>
  <c r="AA203" i="6"/>
  <c r="AB203" i="6"/>
  <c r="AC203" i="6"/>
  <c r="AD203" i="6"/>
  <c r="AE203" i="6"/>
  <c r="AF203" i="6"/>
  <c r="AG203" i="6"/>
  <c r="AH203" i="6"/>
  <c r="AI203" i="6"/>
  <c r="AJ203" i="6"/>
  <c r="AK203" i="6"/>
  <c r="AL203" i="6"/>
  <c r="AM203" i="6"/>
  <c r="AN203" i="6"/>
  <c r="AO203" i="6"/>
  <c r="AP203" i="6"/>
  <c r="AQ203" i="6"/>
  <c r="AR203" i="6"/>
  <c r="AS203" i="6"/>
  <c r="AT203" i="6"/>
  <c r="N202" i="6"/>
  <c r="R202" i="6"/>
  <c r="S202" i="6"/>
  <c r="T202" i="6"/>
  <c r="U202" i="6"/>
  <c r="V202" i="6"/>
  <c r="W202" i="6"/>
  <c r="X202" i="6"/>
  <c r="Y202" i="6"/>
  <c r="Z202" i="6"/>
  <c r="AA202" i="6"/>
  <c r="AB202" i="6"/>
  <c r="AC202" i="6"/>
  <c r="AD202" i="6"/>
  <c r="AE202" i="6"/>
  <c r="AF202" i="6"/>
  <c r="AG202" i="6"/>
  <c r="AH202" i="6"/>
  <c r="AI202" i="6"/>
  <c r="AJ202" i="6"/>
  <c r="AK202" i="6"/>
  <c r="AL202" i="6"/>
  <c r="AM202" i="6"/>
  <c r="AN202" i="6"/>
  <c r="AO202" i="6"/>
  <c r="AP202" i="6"/>
  <c r="AQ202" i="6"/>
  <c r="AR202" i="6"/>
  <c r="AS202" i="6"/>
  <c r="AT202" i="6"/>
  <c r="N201" i="6"/>
  <c r="R201" i="6"/>
  <c r="S201" i="6"/>
  <c r="T201" i="6"/>
  <c r="U201" i="6"/>
  <c r="V201" i="6"/>
  <c r="W201" i="6"/>
  <c r="X201" i="6"/>
  <c r="Y201" i="6"/>
  <c r="Z201" i="6"/>
  <c r="AA201" i="6"/>
  <c r="AB201" i="6"/>
  <c r="AC201" i="6"/>
  <c r="AD201" i="6"/>
  <c r="AE201" i="6"/>
  <c r="AF201" i="6"/>
  <c r="AG201" i="6"/>
  <c r="AH201" i="6"/>
  <c r="AI201" i="6"/>
  <c r="AJ201" i="6"/>
  <c r="AK201" i="6"/>
  <c r="AL201" i="6"/>
  <c r="AM201" i="6"/>
  <c r="AN201" i="6"/>
  <c r="AO201" i="6"/>
  <c r="AP201" i="6"/>
  <c r="AQ201" i="6"/>
  <c r="AR201" i="6"/>
  <c r="AS201" i="6"/>
  <c r="AT201" i="6"/>
  <c r="N200" i="6"/>
  <c r="R200" i="6"/>
  <c r="S200" i="6"/>
  <c r="T200" i="6"/>
  <c r="U200" i="6"/>
  <c r="V200" i="6"/>
  <c r="W200" i="6"/>
  <c r="X200" i="6"/>
  <c r="Y200" i="6"/>
  <c r="Z200" i="6"/>
  <c r="AA200" i="6"/>
  <c r="AB200" i="6"/>
  <c r="AC200" i="6"/>
  <c r="AD200" i="6"/>
  <c r="AE200" i="6"/>
  <c r="AF200" i="6"/>
  <c r="AG200" i="6"/>
  <c r="AH200" i="6"/>
  <c r="AI200" i="6"/>
  <c r="AJ200" i="6"/>
  <c r="AK200" i="6"/>
  <c r="AL200" i="6"/>
  <c r="AM200" i="6"/>
  <c r="AN200" i="6"/>
  <c r="AO200" i="6"/>
  <c r="AP200" i="6"/>
  <c r="AQ200" i="6"/>
  <c r="AR200" i="6"/>
  <c r="AS200" i="6"/>
  <c r="AT200" i="6"/>
  <c r="N199" i="6"/>
  <c r="R199" i="6"/>
  <c r="S199" i="6"/>
  <c r="T199" i="6"/>
  <c r="U199" i="6"/>
  <c r="V199" i="6"/>
  <c r="W199" i="6"/>
  <c r="X199" i="6"/>
  <c r="Y199" i="6"/>
  <c r="Z199" i="6"/>
  <c r="AA199" i="6"/>
  <c r="AB199" i="6"/>
  <c r="AC199" i="6"/>
  <c r="AD199" i="6"/>
  <c r="AE199" i="6"/>
  <c r="AF199" i="6"/>
  <c r="AG199" i="6"/>
  <c r="AH199" i="6"/>
  <c r="AI199" i="6"/>
  <c r="AJ199" i="6"/>
  <c r="AK199" i="6"/>
  <c r="AL199" i="6"/>
  <c r="AM199" i="6"/>
  <c r="AN199" i="6"/>
  <c r="AO199" i="6"/>
  <c r="AP199" i="6"/>
  <c r="AQ199" i="6"/>
  <c r="AR199" i="6"/>
  <c r="AS199" i="6"/>
  <c r="AT199" i="6"/>
  <c r="N198" i="6"/>
  <c r="R198" i="6"/>
  <c r="S198" i="6"/>
  <c r="T198" i="6"/>
  <c r="U198" i="6"/>
  <c r="V198" i="6"/>
  <c r="W198" i="6"/>
  <c r="X198" i="6"/>
  <c r="Y198" i="6"/>
  <c r="Z198" i="6"/>
  <c r="AA198" i="6"/>
  <c r="AB198" i="6"/>
  <c r="AC198" i="6"/>
  <c r="AD198" i="6"/>
  <c r="AE198" i="6"/>
  <c r="AF198" i="6"/>
  <c r="AG198" i="6"/>
  <c r="AH198" i="6"/>
  <c r="AI198" i="6"/>
  <c r="AJ198" i="6"/>
  <c r="AK198" i="6"/>
  <c r="AL198" i="6"/>
  <c r="AM198" i="6"/>
  <c r="AN198" i="6"/>
  <c r="AO198" i="6"/>
  <c r="AP198" i="6"/>
  <c r="AQ198" i="6"/>
  <c r="AR198" i="6"/>
  <c r="AS198" i="6"/>
  <c r="AT198" i="6"/>
  <c r="N197" i="6"/>
  <c r="R197" i="6"/>
  <c r="S197" i="6"/>
  <c r="T197" i="6"/>
  <c r="U197" i="6"/>
  <c r="V197" i="6"/>
  <c r="W197" i="6"/>
  <c r="X197" i="6"/>
  <c r="Y197" i="6"/>
  <c r="Z197" i="6"/>
  <c r="AA197" i="6"/>
  <c r="AB197" i="6"/>
  <c r="AC197" i="6"/>
  <c r="AD197" i="6"/>
  <c r="AE197" i="6"/>
  <c r="AF197" i="6"/>
  <c r="AG197" i="6"/>
  <c r="AH197" i="6"/>
  <c r="AI197" i="6"/>
  <c r="AJ197" i="6"/>
  <c r="AK197" i="6"/>
  <c r="AL197" i="6"/>
  <c r="AM197" i="6"/>
  <c r="AN197" i="6"/>
  <c r="AO197" i="6"/>
  <c r="AP197" i="6"/>
  <c r="AQ197" i="6"/>
  <c r="AR197" i="6"/>
  <c r="AS197" i="6"/>
  <c r="AT197" i="6"/>
  <c r="N196" i="6"/>
  <c r="R196" i="6"/>
  <c r="S196" i="6"/>
  <c r="T196" i="6"/>
  <c r="U196" i="6"/>
  <c r="V196" i="6"/>
  <c r="W196" i="6"/>
  <c r="X196" i="6"/>
  <c r="Y196" i="6"/>
  <c r="Z196" i="6"/>
  <c r="AA196" i="6"/>
  <c r="AB196" i="6"/>
  <c r="AC196" i="6"/>
  <c r="AD196" i="6"/>
  <c r="AE196" i="6"/>
  <c r="AF196" i="6"/>
  <c r="AG196" i="6"/>
  <c r="AH196" i="6"/>
  <c r="AI196" i="6"/>
  <c r="AJ196" i="6"/>
  <c r="AK196" i="6"/>
  <c r="AL196" i="6"/>
  <c r="AM196" i="6"/>
  <c r="AN196" i="6"/>
  <c r="AO196" i="6"/>
  <c r="AP196" i="6"/>
  <c r="AQ196" i="6"/>
  <c r="AR196" i="6"/>
  <c r="AS196" i="6"/>
  <c r="AT196" i="6"/>
  <c r="N195" i="6"/>
  <c r="R195" i="6"/>
  <c r="S195" i="6"/>
  <c r="T195" i="6"/>
  <c r="U195" i="6"/>
  <c r="V195" i="6"/>
  <c r="W195" i="6"/>
  <c r="X195" i="6"/>
  <c r="Y195" i="6"/>
  <c r="Z195" i="6"/>
  <c r="AA195" i="6"/>
  <c r="AB195" i="6"/>
  <c r="AC195" i="6"/>
  <c r="AD195" i="6"/>
  <c r="AE195" i="6"/>
  <c r="AF195" i="6"/>
  <c r="AG195" i="6"/>
  <c r="AH195" i="6"/>
  <c r="AI195" i="6"/>
  <c r="AJ195" i="6"/>
  <c r="AK195" i="6"/>
  <c r="AL195" i="6"/>
  <c r="AM195" i="6"/>
  <c r="AN195" i="6"/>
  <c r="AO195" i="6"/>
  <c r="AP195" i="6"/>
  <c r="AQ195" i="6"/>
  <c r="AR195" i="6"/>
  <c r="AS195" i="6"/>
  <c r="AT195" i="6"/>
  <c r="N194" i="6"/>
  <c r="R194" i="6"/>
  <c r="S194" i="6"/>
  <c r="T194" i="6"/>
  <c r="U194" i="6"/>
  <c r="V194" i="6"/>
  <c r="W194" i="6"/>
  <c r="X194" i="6"/>
  <c r="Y194" i="6"/>
  <c r="Z194" i="6"/>
  <c r="AA194" i="6"/>
  <c r="AB194" i="6"/>
  <c r="AC194" i="6"/>
  <c r="AD194" i="6"/>
  <c r="AE194" i="6"/>
  <c r="AF194" i="6"/>
  <c r="AG194" i="6"/>
  <c r="AH194" i="6"/>
  <c r="AI194" i="6"/>
  <c r="AJ194" i="6"/>
  <c r="AK194" i="6"/>
  <c r="AL194" i="6"/>
  <c r="AM194" i="6"/>
  <c r="AN194" i="6"/>
  <c r="AO194" i="6"/>
  <c r="AP194" i="6"/>
  <c r="AQ194" i="6"/>
  <c r="AR194" i="6"/>
  <c r="AS194" i="6"/>
  <c r="AT194" i="6"/>
  <c r="N193" i="6"/>
  <c r="R193" i="6"/>
  <c r="S193" i="6"/>
  <c r="T193" i="6"/>
  <c r="U193" i="6"/>
  <c r="V193" i="6"/>
  <c r="W193" i="6"/>
  <c r="X193" i="6"/>
  <c r="Y193" i="6"/>
  <c r="Z193" i="6"/>
  <c r="AA193" i="6"/>
  <c r="AB193" i="6"/>
  <c r="AC193" i="6"/>
  <c r="AD193" i="6"/>
  <c r="AE193" i="6"/>
  <c r="AF193" i="6"/>
  <c r="AG193" i="6"/>
  <c r="AH193" i="6"/>
  <c r="AI193" i="6"/>
  <c r="AJ193" i="6"/>
  <c r="AK193" i="6"/>
  <c r="AL193" i="6"/>
  <c r="AM193" i="6"/>
  <c r="AN193" i="6"/>
  <c r="AO193" i="6"/>
  <c r="AP193" i="6"/>
  <c r="AQ193" i="6"/>
  <c r="AR193" i="6"/>
  <c r="AS193" i="6"/>
  <c r="AT193" i="6"/>
  <c r="N192" i="6"/>
  <c r="R192" i="6"/>
  <c r="S192" i="6"/>
  <c r="T192" i="6"/>
  <c r="U192" i="6"/>
  <c r="V192" i="6"/>
  <c r="W192" i="6"/>
  <c r="X192" i="6"/>
  <c r="Y192" i="6"/>
  <c r="Z192" i="6"/>
  <c r="AA192" i="6"/>
  <c r="AB192" i="6"/>
  <c r="AC192" i="6"/>
  <c r="AD192" i="6"/>
  <c r="AE192" i="6"/>
  <c r="AF192" i="6"/>
  <c r="AG192" i="6"/>
  <c r="AH192" i="6"/>
  <c r="AI192" i="6"/>
  <c r="AJ192" i="6"/>
  <c r="AK192" i="6"/>
  <c r="AL192" i="6"/>
  <c r="AM192" i="6"/>
  <c r="AN192" i="6"/>
  <c r="AO192" i="6"/>
  <c r="AP192" i="6"/>
  <c r="AQ192" i="6"/>
  <c r="AR192" i="6"/>
  <c r="AS192" i="6"/>
  <c r="AT192" i="6"/>
  <c r="N191" i="6"/>
  <c r="R191" i="6"/>
  <c r="S191" i="6"/>
  <c r="T191" i="6"/>
  <c r="U191" i="6"/>
  <c r="V191" i="6"/>
  <c r="W191" i="6"/>
  <c r="X191" i="6"/>
  <c r="Y191" i="6"/>
  <c r="Z191" i="6"/>
  <c r="AA191" i="6"/>
  <c r="AB191" i="6"/>
  <c r="AC191" i="6"/>
  <c r="AD191" i="6"/>
  <c r="AE191" i="6"/>
  <c r="AF191" i="6"/>
  <c r="AG191" i="6"/>
  <c r="AH191" i="6"/>
  <c r="AI191" i="6"/>
  <c r="AJ191" i="6"/>
  <c r="AK191" i="6"/>
  <c r="AL191" i="6"/>
  <c r="AM191" i="6"/>
  <c r="AN191" i="6"/>
  <c r="AO191" i="6"/>
  <c r="AP191" i="6"/>
  <c r="AQ191" i="6"/>
  <c r="AR191" i="6"/>
  <c r="AS191" i="6"/>
  <c r="AT191" i="6"/>
  <c r="N190" i="6"/>
  <c r="R190" i="6"/>
  <c r="S190" i="6"/>
  <c r="T190" i="6"/>
  <c r="U190" i="6"/>
  <c r="V190" i="6"/>
  <c r="W190" i="6"/>
  <c r="X190" i="6"/>
  <c r="Y190" i="6"/>
  <c r="Z190" i="6"/>
  <c r="AA190" i="6"/>
  <c r="AB190" i="6"/>
  <c r="AC190" i="6"/>
  <c r="AD190" i="6"/>
  <c r="AE190" i="6"/>
  <c r="AF190" i="6"/>
  <c r="AG190" i="6"/>
  <c r="AH190" i="6"/>
  <c r="AI190" i="6"/>
  <c r="AJ190" i="6"/>
  <c r="AK190" i="6"/>
  <c r="AL190" i="6"/>
  <c r="AM190" i="6"/>
  <c r="AN190" i="6"/>
  <c r="AO190" i="6"/>
  <c r="AP190" i="6"/>
  <c r="AQ190" i="6"/>
  <c r="AR190" i="6"/>
  <c r="AS190" i="6"/>
  <c r="AT190" i="6"/>
  <c r="N189" i="6"/>
  <c r="R189" i="6"/>
  <c r="S189" i="6"/>
  <c r="T189" i="6"/>
  <c r="U189" i="6"/>
  <c r="V189" i="6"/>
  <c r="W189" i="6"/>
  <c r="X189" i="6"/>
  <c r="Y189" i="6"/>
  <c r="Z189" i="6"/>
  <c r="AA189" i="6"/>
  <c r="AB189" i="6"/>
  <c r="AC189" i="6"/>
  <c r="AD189" i="6"/>
  <c r="AE189" i="6"/>
  <c r="AF189" i="6"/>
  <c r="AG189" i="6"/>
  <c r="AH189" i="6"/>
  <c r="AI189" i="6"/>
  <c r="AJ189" i="6"/>
  <c r="AK189" i="6"/>
  <c r="AL189" i="6"/>
  <c r="AM189" i="6"/>
  <c r="AN189" i="6"/>
  <c r="AO189" i="6"/>
  <c r="AP189" i="6"/>
  <c r="AQ189" i="6"/>
  <c r="AR189" i="6"/>
  <c r="AS189" i="6"/>
  <c r="AT189" i="6"/>
  <c r="N188" i="6"/>
  <c r="R188" i="6"/>
  <c r="S188" i="6"/>
  <c r="T188" i="6"/>
  <c r="U188" i="6"/>
  <c r="V188" i="6"/>
  <c r="W188" i="6"/>
  <c r="X188" i="6"/>
  <c r="Y188" i="6"/>
  <c r="Z188" i="6"/>
  <c r="AA188" i="6"/>
  <c r="AB188" i="6"/>
  <c r="AC188" i="6"/>
  <c r="AD188" i="6"/>
  <c r="AE188" i="6"/>
  <c r="AF188" i="6"/>
  <c r="AG188" i="6"/>
  <c r="AH188" i="6"/>
  <c r="AI188" i="6"/>
  <c r="AJ188" i="6"/>
  <c r="AK188" i="6"/>
  <c r="AL188" i="6"/>
  <c r="AM188" i="6"/>
  <c r="AN188" i="6"/>
  <c r="AO188" i="6"/>
  <c r="AP188" i="6"/>
  <c r="AQ188" i="6"/>
  <c r="AR188" i="6"/>
  <c r="AS188" i="6"/>
  <c r="AT188" i="6"/>
  <c r="N187" i="6"/>
  <c r="R187" i="6"/>
  <c r="S187" i="6"/>
  <c r="T187" i="6"/>
  <c r="U187" i="6"/>
  <c r="V187" i="6"/>
  <c r="W187" i="6"/>
  <c r="X187" i="6"/>
  <c r="Y187" i="6"/>
  <c r="Z187" i="6"/>
  <c r="AA187" i="6"/>
  <c r="AB187" i="6"/>
  <c r="AC187" i="6"/>
  <c r="AD187" i="6"/>
  <c r="AE187" i="6"/>
  <c r="AF187" i="6"/>
  <c r="AG187" i="6"/>
  <c r="AH187" i="6"/>
  <c r="AI187" i="6"/>
  <c r="AJ187" i="6"/>
  <c r="AK187" i="6"/>
  <c r="AL187" i="6"/>
  <c r="AM187" i="6"/>
  <c r="AN187" i="6"/>
  <c r="AO187" i="6"/>
  <c r="AP187" i="6"/>
  <c r="AQ187" i="6"/>
  <c r="AR187" i="6"/>
  <c r="AS187" i="6"/>
  <c r="AT187" i="6"/>
  <c r="N186" i="6"/>
  <c r="R186" i="6"/>
  <c r="S186" i="6"/>
  <c r="T186" i="6"/>
  <c r="U186" i="6"/>
  <c r="V186" i="6"/>
  <c r="W186" i="6"/>
  <c r="X186" i="6"/>
  <c r="Y186" i="6"/>
  <c r="Z186" i="6"/>
  <c r="AA186" i="6"/>
  <c r="AB186" i="6"/>
  <c r="AC186" i="6"/>
  <c r="AD186" i="6"/>
  <c r="AE186" i="6"/>
  <c r="AF186" i="6"/>
  <c r="AG186" i="6"/>
  <c r="AH186" i="6"/>
  <c r="AI186" i="6"/>
  <c r="AJ186" i="6"/>
  <c r="AK186" i="6"/>
  <c r="AL186" i="6"/>
  <c r="AM186" i="6"/>
  <c r="AN186" i="6"/>
  <c r="AO186" i="6"/>
  <c r="AP186" i="6"/>
  <c r="AQ186" i="6"/>
  <c r="AR186" i="6"/>
  <c r="AS186" i="6"/>
  <c r="AT186" i="6"/>
  <c r="N185" i="6"/>
  <c r="R185" i="6"/>
  <c r="S185" i="6"/>
  <c r="T185" i="6"/>
  <c r="U185" i="6"/>
  <c r="V185" i="6"/>
  <c r="W185" i="6"/>
  <c r="X185" i="6"/>
  <c r="Y185" i="6"/>
  <c r="Z185" i="6"/>
  <c r="AA185" i="6"/>
  <c r="AB185" i="6"/>
  <c r="AC185" i="6"/>
  <c r="AD185" i="6"/>
  <c r="AE185" i="6"/>
  <c r="AF185" i="6"/>
  <c r="AG185" i="6"/>
  <c r="AH185" i="6"/>
  <c r="AI185" i="6"/>
  <c r="AJ185" i="6"/>
  <c r="AK185" i="6"/>
  <c r="AL185" i="6"/>
  <c r="AM185" i="6"/>
  <c r="AN185" i="6"/>
  <c r="AO185" i="6"/>
  <c r="AP185" i="6"/>
  <c r="AQ185" i="6"/>
  <c r="AR185" i="6"/>
  <c r="AS185" i="6"/>
  <c r="AT185" i="6"/>
  <c r="N184" i="6"/>
  <c r="R184" i="6"/>
  <c r="S184" i="6"/>
  <c r="T184" i="6"/>
  <c r="U184" i="6"/>
  <c r="V184" i="6"/>
  <c r="W184" i="6"/>
  <c r="X184" i="6"/>
  <c r="Y184" i="6"/>
  <c r="Z184" i="6"/>
  <c r="AA184" i="6"/>
  <c r="AB184" i="6"/>
  <c r="AC184" i="6"/>
  <c r="AD184" i="6"/>
  <c r="AE184" i="6"/>
  <c r="AF184" i="6"/>
  <c r="AG184" i="6"/>
  <c r="AH184" i="6"/>
  <c r="AI184" i="6"/>
  <c r="AJ184" i="6"/>
  <c r="AK184" i="6"/>
  <c r="AL184" i="6"/>
  <c r="AM184" i="6"/>
  <c r="AN184" i="6"/>
  <c r="AO184" i="6"/>
  <c r="AP184" i="6"/>
  <c r="AQ184" i="6"/>
  <c r="AR184" i="6"/>
  <c r="AS184" i="6"/>
  <c r="AT184" i="6"/>
  <c r="N183" i="6"/>
  <c r="R183" i="6"/>
  <c r="S183" i="6"/>
  <c r="T183" i="6"/>
  <c r="U183" i="6"/>
  <c r="V183" i="6"/>
  <c r="W183" i="6"/>
  <c r="X183" i="6"/>
  <c r="Y183" i="6"/>
  <c r="Z183" i="6"/>
  <c r="AA183" i="6"/>
  <c r="AB183" i="6"/>
  <c r="AC183" i="6"/>
  <c r="AD183" i="6"/>
  <c r="AE183" i="6"/>
  <c r="AF183" i="6"/>
  <c r="AG183" i="6"/>
  <c r="AH183" i="6"/>
  <c r="AI183" i="6"/>
  <c r="AJ183" i="6"/>
  <c r="AK183" i="6"/>
  <c r="AL183" i="6"/>
  <c r="AM183" i="6"/>
  <c r="AN183" i="6"/>
  <c r="AO183" i="6"/>
  <c r="AP183" i="6"/>
  <c r="AQ183" i="6"/>
  <c r="AR183" i="6"/>
  <c r="AS183" i="6"/>
  <c r="AT183" i="6"/>
  <c r="N182" i="6"/>
  <c r="R182" i="6"/>
  <c r="S182" i="6"/>
  <c r="T182" i="6"/>
  <c r="U182" i="6"/>
  <c r="V182" i="6"/>
  <c r="W182" i="6"/>
  <c r="X182" i="6"/>
  <c r="Y182" i="6"/>
  <c r="Z182" i="6"/>
  <c r="AA182" i="6"/>
  <c r="AB182" i="6"/>
  <c r="AC182" i="6"/>
  <c r="AD182" i="6"/>
  <c r="AE182" i="6"/>
  <c r="AF182" i="6"/>
  <c r="AG182" i="6"/>
  <c r="AH182" i="6"/>
  <c r="AI182" i="6"/>
  <c r="AJ182" i="6"/>
  <c r="AK182" i="6"/>
  <c r="AL182" i="6"/>
  <c r="AM182" i="6"/>
  <c r="AN182" i="6"/>
  <c r="AO182" i="6"/>
  <c r="AP182" i="6"/>
  <c r="AQ182" i="6"/>
  <c r="AR182" i="6"/>
  <c r="AS182" i="6"/>
  <c r="AT182" i="6"/>
  <c r="N181" i="6"/>
  <c r="R181" i="6"/>
  <c r="S181" i="6"/>
  <c r="T181" i="6"/>
  <c r="U181" i="6"/>
  <c r="V181" i="6"/>
  <c r="W181" i="6"/>
  <c r="X181" i="6"/>
  <c r="Y181" i="6"/>
  <c r="Z181" i="6"/>
  <c r="AA181" i="6"/>
  <c r="AB181" i="6"/>
  <c r="AC181" i="6"/>
  <c r="AD181" i="6"/>
  <c r="AE181" i="6"/>
  <c r="AF181" i="6"/>
  <c r="AG181" i="6"/>
  <c r="AH181" i="6"/>
  <c r="AI181" i="6"/>
  <c r="AJ181" i="6"/>
  <c r="AK181" i="6"/>
  <c r="AL181" i="6"/>
  <c r="AM181" i="6"/>
  <c r="AN181" i="6"/>
  <c r="AO181" i="6"/>
  <c r="AP181" i="6"/>
  <c r="AQ181" i="6"/>
  <c r="AR181" i="6"/>
  <c r="AS181" i="6"/>
  <c r="AT181" i="6"/>
  <c r="N180" i="6"/>
  <c r="R180" i="6"/>
  <c r="S180" i="6"/>
  <c r="T180" i="6"/>
  <c r="U180" i="6"/>
  <c r="V180" i="6"/>
  <c r="W180" i="6"/>
  <c r="X180" i="6"/>
  <c r="Y180" i="6"/>
  <c r="Z180" i="6"/>
  <c r="AA180" i="6"/>
  <c r="AB180" i="6"/>
  <c r="AC180" i="6"/>
  <c r="AD180" i="6"/>
  <c r="AE180" i="6"/>
  <c r="AF180" i="6"/>
  <c r="AG180" i="6"/>
  <c r="AH180" i="6"/>
  <c r="AI180" i="6"/>
  <c r="AJ180" i="6"/>
  <c r="AK180" i="6"/>
  <c r="AL180" i="6"/>
  <c r="AM180" i="6"/>
  <c r="AN180" i="6"/>
  <c r="AO180" i="6"/>
  <c r="AP180" i="6"/>
  <c r="AQ180" i="6"/>
  <c r="AR180" i="6"/>
  <c r="AS180" i="6"/>
  <c r="AT180" i="6"/>
  <c r="N179" i="6"/>
  <c r="R179" i="6"/>
  <c r="S179" i="6"/>
  <c r="T179" i="6"/>
  <c r="U179" i="6"/>
  <c r="V179" i="6"/>
  <c r="W179" i="6"/>
  <c r="X179" i="6"/>
  <c r="Y179" i="6"/>
  <c r="Z179" i="6"/>
  <c r="AA179" i="6"/>
  <c r="AB179" i="6"/>
  <c r="AC179" i="6"/>
  <c r="AD179" i="6"/>
  <c r="AE179" i="6"/>
  <c r="AF179" i="6"/>
  <c r="AG179" i="6"/>
  <c r="AH179" i="6"/>
  <c r="AI179" i="6"/>
  <c r="AJ179" i="6"/>
  <c r="AK179" i="6"/>
  <c r="AL179" i="6"/>
  <c r="AM179" i="6"/>
  <c r="AN179" i="6"/>
  <c r="AO179" i="6"/>
  <c r="AP179" i="6"/>
  <c r="AQ179" i="6"/>
  <c r="AR179" i="6"/>
  <c r="AS179" i="6"/>
  <c r="AT179" i="6"/>
  <c r="N178" i="6"/>
  <c r="R178" i="6"/>
  <c r="S178" i="6"/>
  <c r="T178" i="6"/>
  <c r="U178" i="6"/>
  <c r="V178" i="6"/>
  <c r="W178" i="6"/>
  <c r="X178" i="6"/>
  <c r="Y178" i="6"/>
  <c r="Z178" i="6"/>
  <c r="AA178" i="6"/>
  <c r="AB178" i="6"/>
  <c r="AC178" i="6"/>
  <c r="AD178" i="6"/>
  <c r="AE178" i="6"/>
  <c r="AF178" i="6"/>
  <c r="AG178" i="6"/>
  <c r="AH178" i="6"/>
  <c r="AI178" i="6"/>
  <c r="AJ178" i="6"/>
  <c r="AK178" i="6"/>
  <c r="AL178" i="6"/>
  <c r="AM178" i="6"/>
  <c r="AN178" i="6"/>
  <c r="AO178" i="6"/>
  <c r="AP178" i="6"/>
  <c r="AQ178" i="6"/>
  <c r="AR178" i="6"/>
  <c r="AS178" i="6"/>
  <c r="AT178" i="6"/>
  <c r="N177" i="6"/>
  <c r="R177" i="6"/>
  <c r="S177" i="6"/>
  <c r="T177" i="6"/>
  <c r="U177" i="6"/>
  <c r="V177" i="6"/>
  <c r="W177" i="6"/>
  <c r="X177" i="6"/>
  <c r="Y177" i="6"/>
  <c r="Z177" i="6"/>
  <c r="AA177" i="6"/>
  <c r="AB177" i="6"/>
  <c r="AC177" i="6"/>
  <c r="AD177" i="6"/>
  <c r="AE177" i="6"/>
  <c r="AF177" i="6"/>
  <c r="AG177" i="6"/>
  <c r="AH177" i="6"/>
  <c r="AI177" i="6"/>
  <c r="AJ177" i="6"/>
  <c r="AK177" i="6"/>
  <c r="AL177" i="6"/>
  <c r="AM177" i="6"/>
  <c r="AN177" i="6"/>
  <c r="AO177" i="6"/>
  <c r="AP177" i="6"/>
  <c r="AQ177" i="6"/>
  <c r="AR177" i="6"/>
  <c r="AS177" i="6"/>
  <c r="AT177" i="6"/>
  <c r="N176" i="6"/>
  <c r="R176" i="6"/>
  <c r="S176" i="6"/>
  <c r="T176" i="6"/>
  <c r="U176" i="6"/>
  <c r="V176" i="6"/>
  <c r="W176" i="6"/>
  <c r="X176" i="6"/>
  <c r="Y176" i="6"/>
  <c r="Z176" i="6"/>
  <c r="AA176" i="6"/>
  <c r="AB176" i="6"/>
  <c r="AC176" i="6"/>
  <c r="AD176" i="6"/>
  <c r="AE176" i="6"/>
  <c r="AF176" i="6"/>
  <c r="AG176" i="6"/>
  <c r="AH176" i="6"/>
  <c r="AI176" i="6"/>
  <c r="AJ176" i="6"/>
  <c r="AK176" i="6"/>
  <c r="AL176" i="6"/>
  <c r="AM176" i="6"/>
  <c r="AN176" i="6"/>
  <c r="AO176" i="6"/>
  <c r="AP176" i="6"/>
  <c r="AQ176" i="6"/>
  <c r="AR176" i="6"/>
  <c r="AS176" i="6"/>
  <c r="AT176" i="6"/>
  <c r="N175" i="6"/>
  <c r="R175" i="6"/>
  <c r="S175" i="6"/>
  <c r="T175" i="6"/>
  <c r="U175" i="6"/>
  <c r="V175" i="6"/>
  <c r="W175" i="6"/>
  <c r="X175" i="6"/>
  <c r="Y175" i="6"/>
  <c r="Z175" i="6"/>
  <c r="AA175" i="6"/>
  <c r="AB175" i="6"/>
  <c r="AC175" i="6"/>
  <c r="AD175" i="6"/>
  <c r="AE175" i="6"/>
  <c r="AF175" i="6"/>
  <c r="AG175" i="6"/>
  <c r="AH175" i="6"/>
  <c r="AI175" i="6"/>
  <c r="AJ175" i="6"/>
  <c r="AK175" i="6"/>
  <c r="AL175" i="6"/>
  <c r="AM175" i="6"/>
  <c r="AN175" i="6"/>
  <c r="AO175" i="6"/>
  <c r="AP175" i="6"/>
  <c r="AQ175" i="6"/>
  <c r="AR175" i="6"/>
  <c r="AS175" i="6"/>
  <c r="AT175" i="6"/>
  <c r="N174" i="6"/>
  <c r="R174" i="6"/>
  <c r="S174" i="6"/>
  <c r="T174" i="6"/>
  <c r="U174" i="6"/>
  <c r="V174" i="6"/>
  <c r="W174" i="6"/>
  <c r="X174" i="6"/>
  <c r="Y174" i="6"/>
  <c r="Z174" i="6"/>
  <c r="AA174" i="6"/>
  <c r="AB174" i="6"/>
  <c r="AC174" i="6"/>
  <c r="AD174" i="6"/>
  <c r="AE174" i="6"/>
  <c r="AF174" i="6"/>
  <c r="AG174" i="6"/>
  <c r="AH174" i="6"/>
  <c r="AI174" i="6"/>
  <c r="AJ174" i="6"/>
  <c r="AK174" i="6"/>
  <c r="AL174" i="6"/>
  <c r="AM174" i="6"/>
  <c r="AN174" i="6"/>
  <c r="AO174" i="6"/>
  <c r="AP174" i="6"/>
  <c r="AQ174" i="6"/>
  <c r="AR174" i="6"/>
  <c r="AS174" i="6"/>
  <c r="AT174" i="6"/>
  <c r="N173" i="6"/>
  <c r="R173" i="6"/>
  <c r="S173" i="6"/>
  <c r="T173" i="6"/>
  <c r="U173" i="6"/>
  <c r="V173" i="6"/>
  <c r="W173" i="6"/>
  <c r="X173" i="6"/>
  <c r="Y173" i="6"/>
  <c r="Z173" i="6"/>
  <c r="AA173" i="6"/>
  <c r="AB173" i="6"/>
  <c r="AC173" i="6"/>
  <c r="AD173" i="6"/>
  <c r="AE173" i="6"/>
  <c r="AF173" i="6"/>
  <c r="AG173" i="6"/>
  <c r="AH173" i="6"/>
  <c r="AI173" i="6"/>
  <c r="AJ173" i="6"/>
  <c r="AK173" i="6"/>
  <c r="AL173" i="6"/>
  <c r="AM173" i="6"/>
  <c r="AN173" i="6"/>
  <c r="AO173" i="6"/>
  <c r="AP173" i="6"/>
  <c r="AQ173" i="6"/>
  <c r="AR173" i="6"/>
  <c r="AS173" i="6"/>
  <c r="AT173" i="6"/>
  <c r="N172" i="6"/>
  <c r="R172" i="6"/>
  <c r="S172" i="6"/>
  <c r="T172" i="6"/>
  <c r="U172" i="6"/>
  <c r="V172" i="6"/>
  <c r="W172" i="6"/>
  <c r="X172" i="6"/>
  <c r="Y172" i="6"/>
  <c r="Z172" i="6"/>
  <c r="AA172" i="6"/>
  <c r="AB172" i="6"/>
  <c r="AC172" i="6"/>
  <c r="AD172" i="6"/>
  <c r="AE172" i="6"/>
  <c r="AF172" i="6"/>
  <c r="AG172" i="6"/>
  <c r="AH172" i="6"/>
  <c r="AI172" i="6"/>
  <c r="AJ172" i="6"/>
  <c r="AK172" i="6"/>
  <c r="AL172" i="6"/>
  <c r="AM172" i="6"/>
  <c r="AN172" i="6"/>
  <c r="AO172" i="6"/>
  <c r="AP172" i="6"/>
  <c r="AQ172" i="6"/>
  <c r="AR172" i="6"/>
  <c r="AS172" i="6"/>
  <c r="AT172" i="6"/>
  <c r="N171" i="6"/>
  <c r="R171" i="6"/>
  <c r="S171" i="6"/>
  <c r="T171" i="6"/>
  <c r="U171" i="6"/>
  <c r="V171" i="6"/>
  <c r="W171" i="6"/>
  <c r="X171" i="6"/>
  <c r="Y171" i="6"/>
  <c r="Z171" i="6"/>
  <c r="AA171" i="6"/>
  <c r="AB171" i="6"/>
  <c r="AC171" i="6"/>
  <c r="AD171" i="6"/>
  <c r="AE171" i="6"/>
  <c r="AF171" i="6"/>
  <c r="AG171" i="6"/>
  <c r="AH171" i="6"/>
  <c r="AI171" i="6"/>
  <c r="AJ171" i="6"/>
  <c r="AK171" i="6"/>
  <c r="AL171" i="6"/>
  <c r="AM171" i="6"/>
  <c r="AN171" i="6"/>
  <c r="AO171" i="6"/>
  <c r="AP171" i="6"/>
  <c r="AQ171" i="6"/>
  <c r="AR171" i="6"/>
  <c r="AS171" i="6"/>
  <c r="AT171" i="6"/>
  <c r="N170" i="6"/>
  <c r="R170" i="6"/>
  <c r="S170" i="6"/>
  <c r="T170" i="6"/>
  <c r="U170" i="6"/>
  <c r="V170" i="6"/>
  <c r="W170" i="6"/>
  <c r="X170" i="6"/>
  <c r="Y170" i="6"/>
  <c r="Z170" i="6"/>
  <c r="AA170" i="6"/>
  <c r="AB170" i="6"/>
  <c r="AC170" i="6"/>
  <c r="AD170" i="6"/>
  <c r="AE170" i="6"/>
  <c r="AF170" i="6"/>
  <c r="AG170" i="6"/>
  <c r="AH170" i="6"/>
  <c r="AI170" i="6"/>
  <c r="AJ170" i="6"/>
  <c r="AK170" i="6"/>
  <c r="AL170" i="6"/>
  <c r="AM170" i="6"/>
  <c r="AN170" i="6"/>
  <c r="AO170" i="6"/>
  <c r="AP170" i="6"/>
  <c r="AQ170" i="6"/>
  <c r="AR170" i="6"/>
  <c r="AS170" i="6"/>
  <c r="AT170" i="6"/>
  <c r="N169" i="6"/>
  <c r="R169" i="6"/>
  <c r="S169" i="6"/>
  <c r="T169" i="6"/>
  <c r="U169" i="6"/>
  <c r="V169" i="6"/>
  <c r="W169" i="6"/>
  <c r="X169" i="6"/>
  <c r="Y169" i="6"/>
  <c r="Z169" i="6"/>
  <c r="AA169" i="6"/>
  <c r="AB169" i="6"/>
  <c r="AC169" i="6"/>
  <c r="AD169" i="6"/>
  <c r="AE169" i="6"/>
  <c r="AF169" i="6"/>
  <c r="AG169" i="6"/>
  <c r="AH169" i="6"/>
  <c r="AI169" i="6"/>
  <c r="AJ169" i="6"/>
  <c r="AK169" i="6"/>
  <c r="AL169" i="6"/>
  <c r="AM169" i="6"/>
  <c r="AN169" i="6"/>
  <c r="AO169" i="6"/>
  <c r="AP169" i="6"/>
  <c r="AQ169" i="6"/>
  <c r="AR169" i="6"/>
  <c r="AS169" i="6"/>
  <c r="AT169" i="6"/>
  <c r="N168" i="6"/>
  <c r="R168" i="6"/>
  <c r="S168" i="6"/>
  <c r="T168" i="6"/>
  <c r="U168" i="6"/>
  <c r="V168" i="6"/>
  <c r="W168" i="6"/>
  <c r="X168" i="6"/>
  <c r="Y168" i="6"/>
  <c r="Z168" i="6"/>
  <c r="AA168" i="6"/>
  <c r="AB168" i="6"/>
  <c r="AC168" i="6"/>
  <c r="AD168" i="6"/>
  <c r="AE168" i="6"/>
  <c r="AF168" i="6"/>
  <c r="AG168" i="6"/>
  <c r="AH168" i="6"/>
  <c r="AI168" i="6"/>
  <c r="AJ168" i="6"/>
  <c r="AK168" i="6"/>
  <c r="AL168" i="6"/>
  <c r="AM168" i="6"/>
  <c r="AN168" i="6"/>
  <c r="AO168" i="6"/>
  <c r="AP168" i="6"/>
  <c r="AQ168" i="6"/>
  <c r="AR168" i="6"/>
  <c r="AS168" i="6"/>
  <c r="AT168" i="6"/>
  <c r="N167" i="6"/>
  <c r="R167" i="6"/>
  <c r="S167" i="6"/>
  <c r="T167" i="6"/>
  <c r="U167" i="6"/>
  <c r="V167" i="6"/>
  <c r="W167" i="6"/>
  <c r="X167" i="6"/>
  <c r="Y167" i="6"/>
  <c r="Z167" i="6"/>
  <c r="AA167" i="6"/>
  <c r="AB167" i="6"/>
  <c r="AC167" i="6"/>
  <c r="AD167" i="6"/>
  <c r="AE167" i="6"/>
  <c r="AF167" i="6"/>
  <c r="AG167" i="6"/>
  <c r="AH167" i="6"/>
  <c r="AI167" i="6"/>
  <c r="AJ167" i="6"/>
  <c r="AK167" i="6"/>
  <c r="AL167" i="6"/>
  <c r="AM167" i="6"/>
  <c r="AN167" i="6"/>
  <c r="AO167" i="6"/>
  <c r="AP167" i="6"/>
  <c r="AQ167" i="6"/>
  <c r="AR167" i="6"/>
  <c r="AS167" i="6"/>
  <c r="AT167" i="6"/>
  <c r="N166" i="6"/>
  <c r="R166" i="6"/>
  <c r="S166" i="6"/>
  <c r="T166" i="6"/>
  <c r="U166" i="6"/>
  <c r="V166" i="6"/>
  <c r="W166" i="6"/>
  <c r="X166" i="6"/>
  <c r="Y166" i="6"/>
  <c r="Z166" i="6"/>
  <c r="AA166" i="6"/>
  <c r="AB166" i="6"/>
  <c r="AC166" i="6"/>
  <c r="AD166" i="6"/>
  <c r="AE166" i="6"/>
  <c r="AF166" i="6"/>
  <c r="AG166" i="6"/>
  <c r="AH166" i="6"/>
  <c r="AI166" i="6"/>
  <c r="AJ166" i="6"/>
  <c r="AK166" i="6"/>
  <c r="AL166" i="6"/>
  <c r="AM166" i="6"/>
  <c r="AN166" i="6"/>
  <c r="AO166" i="6"/>
  <c r="AP166" i="6"/>
  <c r="AQ166" i="6"/>
  <c r="AR166" i="6"/>
  <c r="AS166" i="6"/>
  <c r="AT166" i="6"/>
  <c r="AU164" i="6"/>
  <c r="AV164" i="6"/>
  <c r="AW164" i="6"/>
  <c r="AX164" i="6"/>
  <c r="B150" i="6"/>
  <c r="N150" i="6"/>
  <c r="Q150" i="6"/>
  <c r="R150" i="6"/>
  <c r="S150" i="6"/>
  <c r="T150" i="6"/>
  <c r="U150" i="6"/>
  <c r="V150" i="6"/>
  <c r="W150" i="6"/>
  <c r="X150" i="6"/>
  <c r="Y150" i="6"/>
  <c r="Z150" i="6"/>
  <c r="AA150" i="6"/>
  <c r="AB150" i="6"/>
  <c r="AC150" i="6"/>
  <c r="AD150" i="6"/>
  <c r="AE150" i="6"/>
  <c r="AF150" i="6"/>
  <c r="AG150" i="6"/>
  <c r="AH150" i="6"/>
  <c r="AI150" i="6"/>
  <c r="AJ150" i="6"/>
  <c r="AK150" i="6"/>
  <c r="AL150" i="6"/>
  <c r="AM150" i="6"/>
  <c r="AN150" i="6"/>
  <c r="AO150" i="6"/>
  <c r="AP150" i="6"/>
  <c r="AQ150" i="6"/>
  <c r="AR150" i="6"/>
  <c r="AS150" i="6"/>
  <c r="AT150" i="6"/>
  <c r="N149" i="6"/>
  <c r="R149" i="6"/>
  <c r="S149" i="6"/>
  <c r="T149" i="6"/>
  <c r="U149" i="6"/>
  <c r="V149" i="6"/>
  <c r="W149" i="6"/>
  <c r="X149" i="6"/>
  <c r="Y149" i="6"/>
  <c r="Z149" i="6"/>
  <c r="AA149" i="6"/>
  <c r="AB149" i="6"/>
  <c r="AC149" i="6"/>
  <c r="AD149" i="6"/>
  <c r="AE149" i="6"/>
  <c r="AF149" i="6"/>
  <c r="AG149" i="6"/>
  <c r="AH149" i="6"/>
  <c r="AI149" i="6"/>
  <c r="AJ149" i="6"/>
  <c r="AK149" i="6"/>
  <c r="AL149" i="6"/>
  <c r="AM149" i="6"/>
  <c r="AN149" i="6"/>
  <c r="AO149" i="6"/>
  <c r="AP149" i="6"/>
  <c r="AQ149" i="6"/>
  <c r="AR149" i="6"/>
  <c r="AS149" i="6"/>
  <c r="AT149" i="6"/>
  <c r="N148" i="6"/>
  <c r="R148" i="6"/>
  <c r="S148" i="6"/>
  <c r="T148" i="6"/>
  <c r="U148" i="6"/>
  <c r="V148" i="6"/>
  <c r="W148" i="6"/>
  <c r="X148" i="6"/>
  <c r="Y148" i="6"/>
  <c r="Z148" i="6"/>
  <c r="AA148" i="6"/>
  <c r="AB148" i="6"/>
  <c r="AC148" i="6"/>
  <c r="AD148" i="6"/>
  <c r="AE148" i="6"/>
  <c r="AF148" i="6"/>
  <c r="AG148" i="6"/>
  <c r="AH148" i="6"/>
  <c r="AI148" i="6"/>
  <c r="AJ148" i="6"/>
  <c r="AK148" i="6"/>
  <c r="AL148" i="6"/>
  <c r="AM148" i="6"/>
  <c r="AN148" i="6"/>
  <c r="AO148" i="6"/>
  <c r="AP148" i="6"/>
  <c r="AQ148" i="6"/>
  <c r="AR148" i="6"/>
  <c r="AS148" i="6"/>
  <c r="AT148" i="6"/>
  <c r="N147" i="6"/>
  <c r="R147" i="6"/>
  <c r="S147" i="6"/>
  <c r="T147" i="6"/>
  <c r="U147" i="6"/>
  <c r="V147" i="6"/>
  <c r="W147" i="6"/>
  <c r="X147" i="6"/>
  <c r="Y147" i="6"/>
  <c r="Z147" i="6"/>
  <c r="AA147" i="6"/>
  <c r="AB147" i="6"/>
  <c r="AC147" i="6"/>
  <c r="AD147" i="6"/>
  <c r="AE147" i="6"/>
  <c r="AF147" i="6"/>
  <c r="AG147" i="6"/>
  <c r="AH147" i="6"/>
  <c r="AI147" i="6"/>
  <c r="AJ147" i="6"/>
  <c r="AK147" i="6"/>
  <c r="AL147" i="6"/>
  <c r="AM147" i="6"/>
  <c r="AN147" i="6"/>
  <c r="AO147" i="6"/>
  <c r="AP147" i="6"/>
  <c r="AQ147" i="6"/>
  <c r="AR147" i="6"/>
  <c r="AS147" i="6"/>
  <c r="AT147" i="6"/>
  <c r="N146" i="6"/>
  <c r="R146" i="6"/>
  <c r="S146" i="6"/>
  <c r="T146" i="6"/>
  <c r="U146" i="6"/>
  <c r="V146" i="6"/>
  <c r="W146" i="6"/>
  <c r="X146" i="6"/>
  <c r="Y146" i="6"/>
  <c r="Z146" i="6"/>
  <c r="AA146" i="6"/>
  <c r="AB146" i="6"/>
  <c r="AC146" i="6"/>
  <c r="AD146" i="6"/>
  <c r="AE146" i="6"/>
  <c r="AF146" i="6"/>
  <c r="AG146" i="6"/>
  <c r="AH146" i="6"/>
  <c r="AI146" i="6"/>
  <c r="AJ146" i="6"/>
  <c r="AK146" i="6"/>
  <c r="AL146" i="6"/>
  <c r="AM146" i="6"/>
  <c r="AN146" i="6"/>
  <c r="AO146" i="6"/>
  <c r="AP146" i="6"/>
  <c r="AQ146" i="6"/>
  <c r="AR146" i="6"/>
  <c r="AS146" i="6"/>
  <c r="AT146" i="6"/>
  <c r="AU144" i="6"/>
  <c r="AV144" i="6"/>
  <c r="AW144" i="6"/>
  <c r="AX144" i="6"/>
  <c r="B124" i="6"/>
  <c r="N124" i="6"/>
  <c r="Q124" i="6"/>
  <c r="R124" i="6"/>
  <c r="S124" i="6"/>
  <c r="T124" i="6"/>
  <c r="U124" i="6"/>
  <c r="V124" i="6"/>
  <c r="W124" i="6"/>
  <c r="X124" i="6"/>
  <c r="Y124" i="6"/>
  <c r="Z124" i="6"/>
  <c r="AA124" i="6"/>
  <c r="AB124" i="6"/>
  <c r="AC124" i="6"/>
  <c r="AD124" i="6"/>
  <c r="AE124" i="6"/>
  <c r="AF124" i="6"/>
  <c r="AG124" i="6"/>
  <c r="AH124" i="6"/>
  <c r="AI124" i="6"/>
  <c r="AJ124" i="6"/>
  <c r="AK124" i="6"/>
  <c r="AL124" i="6"/>
  <c r="AM124" i="6"/>
  <c r="AN124" i="6"/>
  <c r="AO124" i="6"/>
  <c r="AP124" i="6"/>
  <c r="AQ124" i="6"/>
  <c r="AR124" i="6"/>
  <c r="AS124" i="6"/>
  <c r="AT124" i="6"/>
  <c r="N123" i="6"/>
  <c r="R123" i="6"/>
  <c r="S123" i="6"/>
  <c r="T123" i="6"/>
  <c r="U123" i="6"/>
  <c r="V123" i="6"/>
  <c r="W123" i="6"/>
  <c r="X123" i="6"/>
  <c r="Y123" i="6"/>
  <c r="Z123" i="6"/>
  <c r="AA123" i="6"/>
  <c r="AB123" i="6"/>
  <c r="AC123" i="6"/>
  <c r="AD123" i="6"/>
  <c r="AE123" i="6"/>
  <c r="AF123" i="6"/>
  <c r="AG123" i="6"/>
  <c r="AH123" i="6"/>
  <c r="AI123" i="6"/>
  <c r="AJ123" i="6"/>
  <c r="AK123" i="6"/>
  <c r="AL123" i="6"/>
  <c r="AM123" i="6"/>
  <c r="AN123" i="6"/>
  <c r="AO123" i="6"/>
  <c r="AP123" i="6"/>
  <c r="AQ123" i="6"/>
  <c r="AR123" i="6"/>
  <c r="AS123" i="6"/>
  <c r="AT123" i="6"/>
  <c r="N122" i="6"/>
  <c r="R122" i="6"/>
  <c r="S122" i="6"/>
  <c r="T122" i="6"/>
  <c r="U122" i="6"/>
  <c r="V122" i="6"/>
  <c r="W122" i="6"/>
  <c r="X122" i="6"/>
  <c r="Y122" i="6"/>
  <c r="Z122" i="6"/>
  <c r="AA122" i="6"/>
  <c r="AB122" i="6"/>
  <c r="AC122" i="6"/>
  <c r="AD122" i="6"/>
  <c r="AE122" i="6"/>
  <c r="AF122" i="6"/>
  <c r="AG122" i="6"/>
  <c r="AH122" i="6"/>
  <c r="AI122" i="6"/>
  <c r="AJ122" i="6"/>
  <c r="AK122" i="6"/>
  <c r="AL122" i="6"/>
  <c r="AM122" i="6"/>
  <c r="AN122" i="6"/>
  <c r="AO122" i="6"/>
  <c r="AP122" i="6"/>
  <c r="AQ122" i="6"/>
  <c r="AR122" i="6"/>
  <c r="AS122" i="6"/>
  <c r="AT122" i="6"/>
  <c r="N121" i="6"/>
  <c r="R121" i="6"/>
  <c r="S121" i="6"/>
  <c r="T121" i="6"/>
  <c r="U121" i="6"/>
  <c r="V121" i="6"/>
  <c r="W121" i="6"/>
  <c r="X121" i="6"/>
  <c r="Y121" i="6"/>
  <c r="Z121" i="6"/>
  <c r="AA121" i="6"/>
  <c r="AB121" i="6"/>
  <c r="AC121" i="6"/>
  <c r="AD121" i="6"/>
  <c r="AE121" i="6"/>
  <c r="AF121" i="6"/>
  <c r="AG121" i="6"/>
  <c r="AH121" i="6"/>
  <c r="AI121" i="6"/>
  <c r="AJ121" i="6"/>
  <c r="AK121" i="6"/>
  <c r="AL121" i="6"/>
  <c r="AM121" i="6"/>
  <c r="AN121" i="6"/>
  <c r="AO121" i="6"/>
  <c r="AP121" i="6"/>
  <c r="AQ121" i="6"/>
  <c r="AR121" i="6"/>
  <c r="AS121" i="6"/>
  <c r="AT121" i="6"/>
  <c r="N120" i="6"/>
  <c r="R120" i="6"/>
  <c r="S120" i="6"/>
  <c r="T120" i="6"/>
  <c r="U120" i="6"/>
  <c r="V120" i="6"/>
  <c r="W120" i="6"/>
  <c r="X120" i="6"/>
  <c r="Y120" i="6"/>
  <c r="Z120" i="6"/>
  <c r="AA120" i="6"/>
  <c r="AB120" i="6"/>
  <c r="AC120" i="6"/>
  <c r="AD120" i="6"/>
  <c r="AE120" i="6"/>
  <c r="AF120" i="6"/>
  <c r="AG120" i="6"/>
  <c r="AH120" i="6"/>
  <c r="AI120" i="6"/>
  <c r="AJ120" i="6"/>
  <c r="AK120" i="6"/>
  <c r="AL120" i="6"/>
  <c r="AM120" i="6"/>
  <c r="AN120" i="6"/>
  <c r="AO120" i="6"/>
  <c r="AP120" i="6"/>
  <c r="AQ120" i="6"/>
  <c r="AR120" i="6"/>
  <c r="AS120" i="6"/>
  <c r="AT120" i="6"/>
  <c r="N119" i="6"/>
  <c r="R119" i="6"/>
  <c r="S119" i="6"/>
  <c r="T119" i="6"/>
  <c r="U119" i="6"/>
  <c r="V119" i="6"/>
  <c r="W119" i="6"/>
  <c r="X119" i="6"/>
  <c r="Y119" i="6"/>
  <c r="Z119" i="6"/>
  <c r="AA119" i="6"/>
  <c r="AB119" i="6"/>
  <c r="AC119" i="6"/>
  <c r="AD119" i="6"/>
  <c r="AE119" i="6"/>
  <c r="AF119" i="6"/>
  <c r="AG119" i="6"/>
  <c r="AH119" i="6"/>
  <c r="AI119" i="6"/>
  <c r="AJ119" i="6"/>
  <c r="AK119" i="6"/>
  <c r="AL119" i="6"/>
  <c r="AM119" i="6"/>
  <c r="AN119" i="6"/>
  <c r="AO119" i="6"/>
  <c r="AP119" i="6"/>
  <c r="AQ119" i="6"/>
  <c r="AR119" i="6"/>
  <c r="AS119" i="6"/>
  <c r="AT119" i="6"/>
  <c r="N118" i="6"/>
  <c r="R118" i="6"/>
  <c r="S118" i="6"/>
  <c r="T118" i="6"/>
  <c r="U118" i="6"/>
  <c r="V118" i="6"/>
  <c r="W118" i="6"/>
  <c r="X118" i="6"/>
  <c r="Y118" i="6"/>
  <c r="Z118" i="6"/>
  <c r="AA118" i="6"/>
  <c r="AB118" i="6"/>
  <c r="AC118" i="6"/>
  <c r="AD118" i="6"/>
  <c r="AE118" i="6"/>
  <c r="AF118" i="6"/>
  <c r="AG118" i="6"/>
  <c r="AH118" i="6"/>
  <c r="AI118" i="6"/>
  <c r="AJ118" i="6"/>
  <c r="AK118" i="6"/>
  <c r="AL118" i="6"/>
  <c r="AM118" i="6"/>
  <c r="AN118" i="6"/>
  <c r="AO118" i="6"/>
  <c r="AP118" i="6"/>
  <c r="AQ118" i="6"/>
  <c r="AR118" i="6"/>
  <c r="AS118" i="6"/>
  <c r="AT118" i="6"/>
  <c r="N117" i="6"/>
  <c r="R117" i="6"/>
  <c r="S117" i="6"/>
  <c r="T117" i="6"/>
  <c r="U117" i="6"/>
  <c r="V117" i="6"/>
  <c r="W117" i="6"/>
  <c r="X117" i="6"/>
  <c r="Y117" i="6"/>
  <c r="Z117" i="6"/>
  <c r="AA117" i="6"/>
  <c r="AB117" i="6"/>
  <c r="AC117" i="6"/>
  <c r="AD117" i="6"/>
  <c r="AE117" i="6"/>
  <c r="AF117" i="6"/>
  <c r="AG117" i="6"/>
  <c r="AH117" i="6"/>
  <c r="AI117" i="6"/>
  <c r="AJ117" i="6"/>
  <c r="AK117" i="6"/>
  <c r="AL117" i="6"/>
  <c r="AM117" i="6"/>
  <c r="AN117" i="6"/>
  <c r="AO117" i="6"/>
  <c r="AP117" i="6"/>
  <c r="AQ117" i="6"/>
  <c r="AR117" i="6"/>
  <c r="AS117" i="6"/>
  <c r="AT117" i="6"/>
  <c r="N116" i="6"/>
  <c r="R116" i="6"/>
  <c r="S116" i="6"/>
  <c r="T116" i="6"/>
  <c r="U116" i="6"/>
  <c r="V116" i="6"/>
  <c r="W116" i="6"/>
  <c r="X116" i="6"/>
  <c r="Y116" i="6"/>
  <c r="Z116" i="6"/>
  <c r="AA116" i="6"/>
  <c r="AB116" i="6"/>
  <c r="AC116" i="6"/>
  <c r="AD116" i="6"/>
  <c r="AE116" i="6"/>
  <c r="AF116" i="6"/>
  <c r="AG116" i="6"/>
  <c r="AH116" i="6"/>
  <c r="AI116" i="6"/>
  <c r="AJ116" i="6"/>
  <c r="AK116" i="6"/>
  <c r="AL116" i="6"/>
  <c r="AM116" i="6"/>
  <c r="AN116" i="6"/>
  <c r="AO116" i="6"/>
  <c r="AP116" i="6"/>
  <c r="AQ116" i="6"/>
  <c r="AR116" i="6"/>
  <c r="AS116" i="6"/>
  <c r="AT116" i="6"/>
  <c r="N115" i="6"/>
  <c r="R115" i="6"/>
  <c r="S115" i="6"/>
  <c r="T115" i="6"/>
  <c r="U115" i="6"/>
  <c r="V115" i="6"/>
  <c r="W115" i="6"/>
  <c r="X115" i="6"/>
  <c r="Y115" i="6"/>
  <c r="Z115" i="6"/>
  <c r="AA115" i="6"/>
  <c r="AB115" i="6"/>
  <c r="AC115" i="6"/>
  <c r="AD115" i="6"/>
  <c r="AE115" i="6"/>
  <c r="AF115" i="6"/>
  <c r="AG115" i="6"/>
  <c r="AH115" i="6"/>
  <c r="AI115" i="6"/>
  <c r="AJ115" i="6"/>
  <c r="AK115" i="6"/>
  <c r="AL115" i="6"/>
  <c r="AM115" i="6"/>
  <c r="AN115" i="6"/>
  <c r="AO115" i="6"/>
  <c r="AP115" i="6"/>
  <c r="AQ115" i="6"/>
  <c r="AR115" i="6"/>
  <c r="AS115" i="6"/>
  <c r="AT115" i="6"/>
  <c r="N114" i="6"/>
  <c r="R114" i="6"/>
  <c r="S114" i="6"/>
  <c r="T114" i="6"/>
  <c r="U114" i="6"/>
  <c r="V114" i="6"/>
  <c r="W114" i="6"/>
  <c r="X114" i="6"/>
  <c r="Y114" i="6"/>
  <c r="Z114" i="6"/>
  <c r="AA114" i="6"/>
  <c r="AB114" i="6"/>
  <c r="AC114" i="6"/>
  <c r="AD114" i="6"/>
  <c r="AE114" i="6"/>
  <c r="AF114" i="6"/>
  <c r="AG114" i="6"/>
  <c r="AH114" i="6"/>
  <c r="AI114" i="6"/>
  <c r="AJ114" i="6"/>
  <c r="AK114" i="6"/>
  <c r="AL114" i="6"/>
  <c r="AM114" i="6"/>
  <c r="AN114" i="6"/>
  <c r="AO114" i="6"/>
  <c r="AP114" i="6"/>
  <c r="AQ114" i="6"/>
  <c r="AR114" i="6"/>
  <c r="AS114" i="6"/>
  <c r="AT114" i="6"/>
  <c r="F113" i="6"/>
  <c r="H113" i="6"/>
  <c r="J113" i="6"/>
  <c r="K113" i="6"/>
  <c r="N113" i="6"/>
  <c r="Q113" i="6"/>
  <c r="R113" i="6"/>
  <c r="S113" i="6"/>
  <c r="T113" i="6"/>
  <c r="U113" i="6"/>
  <c r="V113" i="6"/>
  <c r="W113" i="6"/>
  <c r="X113" i="6"/>
  <c r="Y113" i="6"/>
  <c r="Z113" i="6"/>
  <c r="AA113" i="6"/>
  <c r="AB113" i="6"/>
  <c r="AC113" i="6"/>
  <c r="AD113" i="6"/>
  <c r="AE113" i="6"/>
  <c r="AF113" i="6"/>
  <c r="AG113" i="6"/>
  <c r="AH113" i="6"/>
  <c r="AI113" i="6"/>
  <c r="AJ113" i="6"/>
  <c r="AK113" i="6"/>
  <c r="AL113" i="6"/>
  <c r="AM113" i="6"/>
  <c r="AN113" i="6"/>
  <c r="AO113" i="6"/>
  <c r="AP113" i="6"/>
  <c r="AQ113" i="6"/>
  <c r="AR113" i="6"/>
  <c r="AS113" i="6"/>
  <c r="AT113" i="6"/>
  <c r="F112" i="6"/>
  <c r="H112" i="6"/>
  <c r="J112" i="6"/>
  <c r="N112" i="6"/>
  <c r="Q112" i="6"/>
  <c r="R112" i="6"/>
  <c r="S112" i="6"/>
  <c r="T112" i="6"/>
  <c r="U112" i="6"/>
  <c r="V112" i="6"/>
  <c r="W112" i="6"/>
  <c r="X112" i="6"/>
  <c r="Y112" i="6"/>
  <c r="Z112" i="6"/>
  <c r="AA112" i="6"/>
  <c r="AB112" i="6"/>
  <c r="AC112" i="6"/>
  <c r="AD112" i="6"/>
  <c r="AE112" i="6"/>
  <c r="AF112" i="6"/>
  <c r="AG112" i="6"/>
  <c r="AH112" i="6"/>
  <c r="AI112" i="6"/>
  <c r="AJ112" i="6"/>
  <c r="AK112" i="6"/>
  <c r="AL112" i="6"/>
  <c r="AM112" i="6"/>
  <c r="AN112" i="6"/>
  <c r="AO112" i="6"/>
  <c r="AP112" i="6"/>
  <c r="AQ112" i="6"/>
  <c r="AR112" i="6"/>
  <c r="AS112" i="6"/>
  <c r="AT112" i="6"/>
  <c r="N111" i="6"/>
  <c r="R111" i="6"/>
  <c r="S111" i="6"/>
  <c r="T111" i="6"/>
  <c r="U111" i="6"/>
  <c r="V111" i="6"/>
  <c r="W111" i="6"/>
  <c r="X111" i="6"/>
  <c r="Y111" i="6"/>
  <c r="Z111" i="6"/>
  <c r="AA111" i="6"/>
  <c r="AB111" i="6"/>
  <c r="AC111" i="6"/>
  <c r="AD111" i="6"/>
  <c r="AE111" i="6"/>
  <c r="AF111" i="6"/>
  <c r="AG111" i="6"/>
  <c r="AH111" i="6"/>
  <c r="AI111" i="6"/>
  <c r="AJ111" i="6"/>
  <c r="AK111" i="6"/>
  <c r="AL111" i="6"/>
  <c r="AM111" i="6"/>
  <c r="AN111" i="6"/>
  <c r="AO111" i="6"/>
  <c r="AP111" i="6"/>
  <c r="AQ111" i="6"/>
  <c r="AR111" i="6"/>
  <c r="AS111" i="6"/>
  <c r="AT111" i="6"/>
  <c r="N110" i="6"/>
  <c r="R110" i="6"/>
  <c r="S110" i="6"/>
  <c r="T110" i="6"/>
  <c r="U110" i="6"/>
  <c r="V110" i="6"/>
  <c r="W110" i="6"/>
  <c r="X110" i="6"/>
  <c r="Y110" i="6"/>
  <c r="Z110" i="6"/>
  <c r="AA110" i="6"/>
  <c r="AB110" i="6"/>
  <c r="AC110" i="6"/>
  <c r="AD110" i="6"/>
  <c r="AE110" i="6"/>
  <c r="AF110" i="6"/>
  <c r="AG110" i="6"/>
  <c r="AH110" i="6"/>
  <c r="AI110" i="6"/>
  <c r="AJ110" i="6"/>
  <c r="AK110" i="6"/>
  <c r="AL110" i="6"/>
  <c r="AM110" i="6"/>
  <c r="AN110" i="6"/>
  <c r="AO110" i="6"/>
  <c r="AP110" i="6"/>
  <c r="AQ110" i="6"/>
  <c r="AR110" i="6"/>
  <c r="AS110" i="6"/>
  <c r="AT110" i="6"/>
  <c r="B109" i="6"/>
  <c r="N109" i="6"/>
  <c r="Q109" i="6"/>
  <c r="R109" i="6"/>
  <c r="S109" i="6"/>
  <c r="T109" i="6"/>
  <c r="U109" i="6"/>
  <c r="V109" i="6"/>
  <c r="W109" i="6"/>
  <c r="X109" i="6"/>
  <c r="Y109" i="6"/>
  <c r="Z109" i="6"/>
  <c r="AA109" i="6"/>
  <c r="AB109" i="6"/>
  <c r="AC109" i="6"/>
  <c r="AD109" i="6"/>
  <c r="AE109" i="6"/>
  <c r="AF109" i="6"/>
  <c r="AG109" i="6"/>
  <c r="AH109" i="6"/>
  <c r="AI109" i="6"/>
  <c r="AJ109" i="6"/>
  <c r="AK109" i="6"/>
  <c r="AL109" i="6"/>
  <c r="AM109" i="6"/>
  <c r="AN109" i="6"/>
  <c r="AO109" i="6"/>
  <c r="AP109" i="6"/>
  <c r="AQ109" i="6"/>
  <c r="AR109" i="6"/>
  <c r="AS109" i="6"/>
  <c r="AT109" i="6"/>
  <c r="B108" i="6"/>
  <c r="N108" i="6"/>
  <c r="Q108" i="6"/>
  <c r="R108" i="6"/>
  <c r="S108" i="6"/>
  <c r="T108" i="6"/>
  <c r="U108" i="6"/>
  <c r="V108" i="6"/>
  <c r="W108" i="6"/>
  <c r="X108" i="6"/>
  <c r="Y108" i="6"/>
  <c r="Z108" i="6"/>
  <c r="AA108" i="6"/>
  <c r="AB108" i="6"/>
  <c r="AC108" i="6"/>
  <c r="AD108" i="6"/>
  <c r="AE108" i="6"/>
  <c r="AF108" i="6"/>
  <c r="AG108" i="6"/>
  <c r="AH108" i="6"/>
  <c r="AI108" i="6"/>
  <c r="AJ108" i="6"/>
  <c r="AK108" i="6"/>
  <c r="AL108" i="6"/>
  <c r="AM108" i="6"/>
  <c r="AN108" i="6"/>
  <c r="AO108" i="6"/>
  <c r="AP108" i="6"/>
  <c r="AQ108" i="6"/>
  <c r="AR108" i="6"/>
  <c r="AS108" i="6"/>
  <c r="AT108" i="6"/>
  <c r="D107" i="6"/>
  <c r="H107" i="6" s="1"/>
  <c r="N107" i="6"/>
  <c r="R107" i="6"/>
  <c r="S107" i="6"/>
  <c r="T107" i="6"/>
  <c r="U107" i="6"/>
  <c r="V107" i="6"/>
  <c r="W107" i="6"/>
  <c r="X107" i="6"/>
  <c r="Y107" i="6"/>
  <c r="Z107" i="6"/>
  <c r="AA107" i="6"/>
  <c r="AB107" i="6"/>
  <c r="AC107" i="6"/>
  <c r="AD107" i="6"/>
  <c r="AE107" i="6"/>
  <c r="AF107" i="6"/>
  <c r="AG107" i="6"/>
  <c r="AH107" i="6"/>
  <c r="AI107" i="6"/>
  <c r="AJ107" i="6"/>
  <c r="AK107" i="6"/>
  <c r="AL107" i="6"/>
  <c r="AM107" i="6"/>
  <c r="AN107" i="6"/>
  <c r="AO107" i="6"/>
  <c r="AP107" i="6"/>
  <c r="AQ107" i="6"/>
  <c r="AR107" i="6"/>
  <c r="AS107" i="6"/>
  <c r="AT107" i="6"/>
  <c r="D106" i="6"/>
  <c r="H106" i="6" s="1"/>
  <c r="N106" i="6"/>
  <c r="R106" i="6"/>
  <c r="S106" i="6"/>
  <c r="T106" i="6"/>
  <c r="U106" i="6"/>
  <c r="V106" i="6"/>
  <c r="W106" i="6"/>
  <c r="X106" i="6"/>
  <c r="Y106" i="6"/>
  <c r="Z106" i="6"/>
  <c r="AA106" i="6"/>
  <c r="AB106" i="6"/>
  <c r="AC106" i="6"/>
  <c r="AD106" i="6"/>
  <c r="AE106" i="6"/>
  <c r="AF106" i="6"/>
  <c r="AG106" i="6"/>
  <c r="AH106" i="6"/>
  <c r="AI106" i="6"/>
  <c r="AJ106" i="6"/>
  <c r="AK106" i="6"/>
  <c r="AL106" i="6"/>
  <c r="AM106" i="6"/>
  <c r="AN106" i="6"/>
  <c r="AO106" i="6"/>
  <c r="AP106" i="6"/>
  <c r="AQ106" i="6"/>
  <c r="AR106" i="6"/>
  <c r="AS106" i="6"/>
  <c r="AT106" i="6"/>
  <c r="AU104" i="6"/>
  <c r="AV104" i="6"/>
  <c r="AW104" i="6"/>
  <c r="AX104" i="6"/>
  <c r="B87" i="6"/>
  <c r="N87" i="6"/>
  <c r="Q87" i="6"/>
  <c r="R87" i="6"/>
  <c r="S87" i="6"/>
  <c r="T87" i="6"/>
  <c r="U87" i="6"/>
  <c r="V87" i="6"/>
  <c r="W87" i="6"/>
  <c r="X87" i="6"/>
  <c r="Y87" i="6"/>
  <c r="Z87" i="6"/>
  <c r="AA87" i="6"/>
  <c r="AB87" i="6"/>
  <c r="AC87" i="6"/>
  <c r="AD87" i="6"/>
  <c r="AE87" i="6"/>
  <c r="AF87" i="6"/>
  <c r="AG87" i="6"/>
  <c r="AH87" i="6"/>
  <c r="AI87" i="6"/>
  <c r="AJ87" i="6"/>
  <c r="AK87" i="6"/>
  <c r="AL87" i="6"/>
  <c r="AM87" i="6"/>
  <c r="AN87" i="6"/>
  <c r="AO87" i="6"/>
  <c r="AP87" i="6"/>
  <c r="AQ87" i="6"/>
  <c r="AR87" i="6"/>
  <c r="AS87" i="6"/>
  <c r="AT87" i="6"/>
  <c r="N86" i="6"/>
  <c r="R86" i="6"/>
  <c r="S86" i="6"/>
  <c r="T86" i="6"/>
  <c r="U86" i="6"/>
  <c r="V86" i="6"/>
  <c r="W86" i="6"/>
  <c r="X86" i="6"/>
  <c r="Y86" i="6"/>
  <c r="Z86" i="6"/>
  <c r="AA86" i="6"/>
  <c r="AB86" i="6"/>
  <c r="AC86" i="6"/>
  <c r="AD86" i="6"/>
  <c r="AE86" i="6"/>
  <c r="AF86" i="6"/>
  <c r="AG86" i="6"/>
  <c r="AH86" i="6"/>
  <c r="AI86" i="6"/>
  <c r="AJ86" i="6"/>
  <c r="AK86" i="6"/>
  <c r="AL86" i="6"/>
  <c r="AM86" i="6"/>
  <c r="AN86" i="6"/>
  <c r="AO86" i="6"/>
  <c r="AP86" i="6"/>
  <c r="AQ86" i="6"/>
  <c r="AR86" i="6"/>
  <c r="AS86" i="6"/>
  <c r="AT86" i="6"/>
  <c r="N85" i="6"/>
  <c r="R85" i="6"/>
  <c r="S85" i="6"/>
  <c r="T85" i="6"/>
  <c r="U85" i="6"/>
  <c r="V85" i="6"/>
  <c r="W85" i="6"/>
  <c r="X85" i="6"/>
  <c r="Y85" i="6"/>
  <c r="Z85" i="6"/>
  <c r="AA85" i="6"/>
  <c r="AB85" i="6"/>
  <c r="AC85" i="6"/>
  <c r="AD85" i="6"/>
  <c r="AE85" i="6"/>
  <c r="AF85" i="6"/>
  <c r="AG85" i="6"/>
  <c r="AH85" i="6"/>
  <c r="AI85" i="6"/>
  <c r="AJ85" i="6"/>
  <c r="AK85" i="6"/>
  <c r="AL85" i="6"/>
  <c r="AM85" i="6"/>
  <c r="AN85" i="6"/>
  <c r="AO85" i="6"/>
  <c r="AP85" i="6"/>
  <c r="AQ85" i="6"/>
  <c r="AR85" i="6"/>
  <c r="AS85" i="6"/>
  <c r="AT85" i="6"/>
  <c r="N84" i="6"/>
  <c r="R84" i="6"/>
  <c r="S84" i="6"/>
  <c r="T84" i="6"/>
  <c r="U84" i="6"/>
  <c r="V84" i="6"/>
  <c r="W84" i="6"/>
  <c r="X84" i="6"/>
  <c r="Y84" i="6"/>
  <c r="Z84" i="6"/>
  <c r="AA84" i="6"/>
  <c r="AB84" i="6"/>
  <c r="AC84" i="6"/>
  <c r="AD84" i="6"/>
  <c r="AE84" i="6"/>
  <c r="AF84" i="6"/>
  <c r="AG84" i="6"/>
  <c r="AH84" i="6"/>
  <c r="AI84" i="6"/>
  <c r="AJ84" i="6"/>
  <c r="AK84" i="6"/>
  <c r="AL84" i="6"/>
  <c r="AM84" i="6"/>
  <c r="AN84" i="6"/>
  <c r="AO84" i="6"/>
  <c r="AP84" i="6"/>
  <c r="AQ84" i="6"/>
  <c r="AR84" i="6"/>
  <c r="AS84" i="6"/>
  <c r="AT84" i="6"/>
  <c r="N83" i="6"/>
  <c r="R83" i="6"/>
  <c r="S83" i="6"/>
  <c r="T83" i="6"/>
  <c r="U83" i="6"/>
  <c r="V83" i="6"/>
  <c r="W83" i="6"/>
  <c r="X83" i="6"/>
  <c r="Y83" i="6"/>
  <c r="Z83" i="6"/>
  <c r="AA83" i="6"/>
  <c r="AB83" i="6"/>
  <c r="AC83" i="6"/>
  <c r="AD83" i="6"/>
  <c r="AE83" i="6"/>
  <c r="AF83" i="6"/>
  <c r="AG83" i="6"/>
  <c r="AH83" i="6"/>
  <c r="AI83" i="6"/>
  <c r="AJ83" i="6"/>
  <c r="AK83" i="6"/>
  <c r="AL83" i="6"/>
  <c r="AM83" i="6"/>
  <c r="AN83" i="6"/>
  <c r="AO83" i="6"/>
  <c r="AP83" i="6"/>
  <c r="AQ83" i="6"/>
  <c r="AR83" i="6"/>
  <c r="AS83" i="6"/>
  <c r="AT83" i="6"/>
  <c r="N82" i="6"/>
  <c r="R82" i="6"/>
  <c r="S82" i="6"/>
  <c r="T82" i="6"/>
  <c r="U82" i="6"/>
  <c r="V82" i="6"/>
  <c r="W82" i="6"/>
  <c r="X82" i="6"/>
  <c r="Y82" i="6"/>
  <c r="Z82" i="6"/>
  <c r="AA82" i="6"/>
  <c r="AB82" i="6"/>
  <c r="AC82" i="6"/>
  <c r="AD82" i="6"/>
  <c r="AE82" i="6"/>
  <c r="AF82" i="6"/>
  <c r="AG82" i="6"/>
  <c r="AH82" i="6"/>
  <c r="AI82" i="6"/>
  <c r="AJ82" i="6"/>
  <c r="AK82" i="6"/>
  <c r="AL82" i="6"/>
  <c r="AM82" i="6"/>
  <c r="AN82" i="6"/>
  <c r="AO82" i="6"/>
  <c r="AP82" i="6"/>
  <c r="AQ82" i="6"/>
  <c r="AR82" i="6"/>
  <c r="AS82" i="6"/>
  <c r="AT82" i="6"/>
  <c r="N81" i="6"/>
  <c r="R81" i="6"/>
  <c r="S81" i="6"/>
  <c r="T81" i="6"/>
  <c r="U81" i="6"/>
  <c r="V81" i="6"/>
  <c r="W81" i="6"/>
  <c r="X81" i="6"/>
  <c r="Y81" i="6"/>
  <c r="Z81" i="6"/>
  <c r="AA81" i="6"/>
  <c r="AB81" i="6"/>
  <c r="AC81" i="6"/>
  <c r="AD81" i="6"/>
  <c r="AE81" i="6"/>
  <c r="AF81" i="6"/>
  <c r="AG81" i="6"/>
  <c r="AH81" i="6"/>
  <c r="AI81" i="6"/>
  <c r="AJ81" i="6"/>
  <c r="AK81" i="6"/>
  <c r="AL81" i="6"/>
  <c r="AM81" i="6"/>
  <c r="AN81" i="6"/>
  <c r="AO81" i="6"/>
  <c r="AP81" i="6"/>
  <c r="AQ81" i="6"/>
  <c r="AR81" i="6"/>
  <c r="AS81" i="6"/>
  <c r="AT81" i="6"/>
  <c r="N80" i="6"/>
  <c r="R80" i="6"/>
  <c r="S80" i="6"/>
  <c r="T80" i="6"/>
  <c r="U80" i="6"/>
  <c r="V80" i="6"/>
  <c r="W80" i="6"/>
  <c r="X80" i="6"/>
  <c r="Y80" i="6"/>
  <c r="Z80" i="6"/>
  <c r="AA80" i="6"/>
  <c r="AB80" i="6"/>
  <c r="AC80" i="6"/>
  <c r="AD80" i="6"/>
  <c r="AE80" i="6"/>
  <c r="AF80" i="6"/>
  <c r="AG80" i="6"/>
  <c r="AH80" i="6"/>
  <c r="AI80" i="6"/>
  <c r="AJ80" i="6"/>
  <c r="AK80" i="6"/>
  <c r="AL80" i="6"/>
  <c r="AM80" i="6"/>
  <c r="AN80" i="6"/>
  <c r="AO80" i="6"/>
  <c r="AP80" i="6"/>
  <c r="AQ80" i="6"/>
  <c r="AR80" i="6"/>
  <c r="AS80" i="6"/>
  <c r="AT80" i="6"/>
  <c r="N79" i="6"/>
  <c r="R79" i="6"/>
  <c r="S79" i="6"/>
  <c r="T79" i="6"/>
  <c r="U79" i="6"/>
  <c r="V79" i="6"/>
  <c r="W79" i="6"/>
  <c r="X79" i="6"/>
  <c r="Y79" i="6"/>
  <c r="Z79" i="6"/>
  <c r="AA79" i="6"/>
  <c r="AB79" i="6"/>
  <c r="AC79" i="6"/>
  <c r="AD79" i="6"/>
  <c r="AE79" i="6"/>
  <c r="AF79" i="6"/>
  <c r="AG79" i="6"/>
  <c r="AH79" i="6"/>
  <c r="AI79" i="6"/>
  <c r="AJ79" i="6"/>
  <c r="AK79" i="6"/>
  <c r="AL79" i="6"/>
  <c r="AM79" i="6"/>
  <c r="AN79" i="6"/>
  <c r="AO79" i="6"/>
  <c r="AP79" i="6"/>
  <c r="AQ79" i="6"/>
  <c r="AR79" i="6"/>
  <c r="AS79" i="6"/>
  <c r="AT79" i="6"/>
  <c r="N78" i="6"/>
  <c r="R78" i="6"/>
  <c r="S78" i="6"/>
  <c r="T78" i="6"/>
  <c r="U78" i="6"/>
  <c r="V78" i="6"/>
  <c r="W78" i="6"/>
  <c r="X78" i="6"/>
  <c r="Y78" i="6"/>
  <c r="Z78" i="6"/>
  <c r="AA78" i="6"/>
  <c r="AB78" i="6"/>
  <c r="AC78" i="6"/>
  <c r="AD78" i="6"/>
  <c r="AE78" i="6"/>
  <c r="AF78" i="6"/>
  <c r="AG78" i="6"/>
  <c r="AH78" i="6"/>
  <c r="AI78" i="6"/>
  <c r="AJ78" i="6"/>
  <c r="AK78" i="6"/>
  <c r="AL78" i="6"/>
  <c r="AM78" i="6"/>
  <c r="AN78" i="6"/>
  <c r="AO78" i="6"/>
  <c r="AP78" i="6"/>
  <c r="AQ78" i="6"/>
  <c r="AR78" i="6"/>
  <c r="AS78" i="6"/>
  <c r="AT78" i="6"/>
  <c r="N77" i="6"/>
  <c r="R77" i="6"/>
  <c r="S77" i="6"/>
  <c r="T77" i="6"/>
  <c r="U77" i="6"/>
  <c r="V77" i="6"/>
  <c r="W77" i="6"/>
  <c r="X77" i="6"/>
  <c r="Y77" i="6"/>
  <c r="Z77" i="6"/>
  <c r="AA77" i="6"/>
  <c r="AB77" i="6"/>
  <c r="AC77" i="6"/>
  <c r="AD77" i="6"/>
  <c r="AE77" i="6"/>
  <c r="AF77" i="6"/>
  <c r="AG77" i="6"/>
  <c r="AH77" i="6"/>
  <c r="AI77" i="6"/>
  <c r="AJ77" i="6"/>
  <c r="AK77" i="6"/>
  <c r="AL77" i="6"/>
  <c r="AM77" i="6"/>
  <c r="AN77" i="6"/>
  <c r="AO77" i="6"/>
  <c r="AP77" i="6"/>
  <c r="AQ77" i="6"/>
  <c r="AR77" i="6"/>
  <c r="AS77" i="6"/>
  <c r="AT77" i="6"/>
  <c r="F76" i="6"/>
  <c r="H76" i="6"/>
  <c r="J76" i="6"/>
  <c r="K76" i="6"/>
  <c r="N76" i="6"/>
  <c r="Q76" i="6"/>
  <c r="R76" i="6"/>
  <c r="S76" i="6"/>
  <c r="T76" i="6"/>
  <c r="U76" i="6"/>
  <c r="V76" i="6"/>
  <c r="W76" i="6"/>
  <c r="X76" i="6"/>
  <c r="Y76" i="6"/>
  <c r="Z76" i="6"/>
  <c r="AA76" i="6"/>
  <c r="AB76" i="6"/>
  <c r="AC76" i="6"/>
  <c r="AD76" i="6"/>
  <c r="AE76" i="6"/>
  <c r="AF76" i="6"/>
  <c r="AG76" i="6"/>
  <c r="AH76" i="6"/>
  <c r="AI76" i="6"/>
  <c r="AJ76" i="6"/>
  <c r="AK76" i="6"/>
  <c r="AL76" i="6"/>
  <c r="AM76" i="6"/>
  <c r="AN76" i="6"/>
  <c r="AO76" i="6"/>
  <c r="AP76" i="6"/>
  <c r="AQ76" i="6"/>
  <c r="AR76" i="6"/>
  <c r="AS76" i="6"/>
  <c r="AT76" i="6"/>
  <c r="F75" i="6"/>
  <c r="H75" i="6"/>
  <c r="J75" i="6"/>
  <c r="K75" i="6"/>
  <c r="N75" i="6"/>
  <c r="Q75" i="6"/>
  <c r="R75" i="6"/>
  <c r="S75" i="6"/>
  <c r="T75" i="6"/>
  <c r="U75" i="6"/>
  <c r="V75" i="6"/>
  <c r="W75" i="6"/>
  <c r="X75" i="6"/>
  <c r="Y75" i="6"/>
  <c r="Z75" i="6"/>
  <c r="AA75" i="6"/>
  <c r="AB75" i="6"/>
  <c r="AC75" i="6"/>
  <c r="AD75" i="6"/>
  <c r="AE75" i="6"/>
  <c r="AF75" i="6"/>
  <c r="AG75" i="6"/>
  <c r="AH75" i="6"/>
  <c r="AI75" i="6"/>
  <c r="AJ75" i="6"/>
  <c r="AK75" i="6"/>
  <c r="AL75" i="6"/>
  <c r="AM75" i="6"/>
  <c r="AN75" i="6"/>
  <c r="AO75" i="6"/>
  <c r="AP75" i="6"/>
  <c r="AQ75" i="6"/>
  <c r="AR75" i="6"/>
  <c r="AS75" i="6"/>
  <c r="AT75" i="6"/>
  <c r="N74" i="6"/>
  <c r="R74" i="6"/>
  <c r="S74" i="6"/>
  <c r="T74" i="6"/>
  <c r="U74" i="6"/>
  <c r="V74" i="6"/>
  <c r="W74" i="6"/>
  <c r="X74" i="6"/>
  <c r="Y74" i="6"/>
  <c r="Z74" i="6"/>
  <c r="AA74" i="6"/>
  <c r="AB74" i="6"/>
  <c r="AC74" i="6"/>
  <c r="AD74" i="6"/>
  <c r="AE74" i="6"/>
  <c r="AF74" i="6"/>
  <c r="AG74" i="6"/>
  <c r="AH74" i="6"/>
  <c r="AI74" i="6"/>
  <c r="AJ74" i="6"/>
  <c r="AK74" i="6"/>
  <c r="AL74" i="6"/>
  <c r="AM74" i="6"/>
  <c r="AN74" i="6"/>
  <c r="AO74" i="6"/>
  <c r="AP74" i="6"/>
  <c r="AQ74" i="6"/>
  <c r="AR74" i="6"/>
  <c r="AS74" i="6"/>
  <c r="AT74" i="6"/>
  <c r="F73" i="6"/>
  <c r="H73" i="6"/>
  <c r="J73" i="6"/>
  <c r="N73" i="6"/>
  <c r="Q73" i="6"/>
  <c r="R73" i="6"/>
  <c r="S73" i="6"/>
  <c r="T73" i="6"/>
  <c r="U73" i="6"/>
  <c r="V73" i="6"/>
  <c r="W73" i="6"/>
  <c r="X73" i="6"/>
  <c r="Y73" i="6"/>
  <c r="Z73" i="6"/>
  <c r="AA73" i="6"/>
  <c r="AB73" i="6"/>
  <c r="AC73" i="6"/>
  <c r="AD73" i="6"/>
  <c r="AE73" i="6"/>
  <c r="AF73" i="6"/>
  <c r="AG73" i="6"/>
  <c r="AH73" i="6"/>
  <c r="AI73" i="6"/>
  <c r="AJ73" i="6"/>
  <c r="AK73" i="6"/>
  <c r="AL73" i="6"/>
  <c r="AM73" i="6"/>
  <c r="AN73" i="6"/>
  <c r="AO73" i="6"/>
  <c r="AP73" i="6"/>
  <c r="AQ73" i="6"/>
  <c r="AR73" i="6"/>
  <c r="AS73" i="6"/>
  <c r="AT73" i="6"/>
  <c r="N72" i="6"/>
  <c r="R72" i="6"/>
  <c r="S72" i="6"/>
  <c r="T72" i="6"/>
  <c r="U72" i="6"/>
  <c r="V72" i="6"/>
  <c r="W72" i="6"/>
  <c r="X72" i="6"/>
  <c r="Y72" i="6"/>
  <c r="Z72" i="6"/>
  <c r="AA72" i="6"/>
  <c r="AB72" i="6"/>
  <c r="AC72" i="6"/>
  <c r="AD72" i="6"/>
  <c r="AE72" i="6"/>
  <c r="AF72" i="6"/>
  <c r="AG72" i="6"/>
  <c r="AH72" i="6"/>
  <c r="AI72" i="6"/>
  <c r="AJ72" i="6"/>
  <c r="AK72" i="6"/>
  <c r="AL72" i="6"/>
  <c r="AM72" i="6"/>
  <c r="AN72" i="6"/>
  <c r="AO72" i="6"/>
  <c r="AP72" i="6"/>
  <c r="AQ72" i="6"/>
  <c r="AR72" i="6"/>
  <c r="AS72" i="6"/>
  <c r="AT72" i="6"/>
  <c r="D71" i="6"/>
  <c r="H71" i="6" s="1"/>
  <c r="N71" i="6"/>
  <c r="R71" i="6"/>
  <c r="S71" i="6"/>
  <c r="T71" i="6"/>
  <c r="U71" i="6"/>
  <c r="V71" i="6"/>
  <c r="W71" i="6"/>
  <c r="X71" i="6"/>
  <c r="Y71" i="6"/>
  <c r="Z71" i="6"/>
  <c r="AA71" i="6"/>
  <c r="AB71" i="6"/>
  <c r="AC71" i="6"/>
  <c r="AD71" i="6"/>
  <c r="AE71" i="6"/>
  <c r="AF71" i="6"/>
  <c r="AG71" i="6"/>
  <c r="AH71" i="6"/>
  <c r="AI71" i="6"/>
  <c r="AJ71" i="6"/>
  <c r="AK71" i="6"/>
  <c r="AL71" i="6"/>
  <c r="AM71" i="6"/>
  <c r="AN71" i="6"/>
  <c r="AO71" i="6"/>
  <c r="AP71" i="6"/>
  <c r="AQ71" i="6"/>
  <c r="AR71" i="6"/>
  <c r="AS71" i="6"/>
  <c r="AT71" i="6"/>
  <c r="N70" i="6"/>
  <c r="R70" i="6"/>
  <c r="S70" i="6"/>
  <c r="T70" i="6"/>
  <c r="U70" i="6"/>
  <c r="V70" i="6"/>
  <c r="W70" i="6"/>
  <c r="X70" i="6"/>
  <c r="Y70" i="6"/>
  <c r="Z70" i="6"/>
  <c r="AA70" i="6"/>
  <c r="AB70" i="6"/>
  <c r="AC70" i="6"/>
  <c r="AD70" i="6"/>
  <c r="AE70" i="6"/>
  <c r="AF70" i="6"/>
  <c r="AG70" i="6"/>
  <c r="AH70" i="6"/>
  <c r="AI70" i="6"/>
  <c r="AJ70" i="6"/>
  <c r="AK70" i="6"/>
  <c r="AL70" i="6"/>
  <c r="AM70" i="6"/>
  <c r="AN70" i="6"/>
  <c r="AO70" i="6"/>
  <c r="AP70" i="6"/>
  <c r="AQ70" i="6"/>
  <c r="AR70" i="6"/>
  <c r="AS70" i="6"/>
  <c r="AT70" i="6"/>
  <c r="D69" i="6"/>
  <c r="H69" i="6" s="1"/>
  <c r="N69" i="6"/>
  <c r="R69" i="6"/>
  <c r="S69" i="6"/>
  <c r="T69" i="6"/>
  <c r="U69" i="6"/>
  <c r="V69" i="6"/>
  <c r="W69" i="6"/>
  <c r="X69" i="6"/>
  <c r="Y69" i="6"/>
  <c r="Z69" i="6"/>
  <c r="AA69" i="6"/>
  <c r="AB69" i="6"/>
  <c r="AC69" i="6"/>
  <c r="AD69" i="6"/>
  <c r="AE69" i="6"/>
  <c r="AF69" i="6"/>
  <c r="AG69" i="6"/>
  <c r="AH69" i="6"/>
  <c r="AI69" i="6"/>
  <c r="AJ69" i="6"/>
  <c r="AK69" i="6"/>
  <c r="AL69" i="6"/>
  <c r="AM69" i="6"/>
  <c r="AN69" i="6"/>
  <c r="AO69" i="6"/>
  <c r="AP69" i="6"/>
  <c r="AQ69" i="6"/>
  <c r="AR69" i="6"/>
  <c r="AS69" i="6"/>
  <c r="AT69" i="6"/>
  <c r="D68" i="6"/>
  <c r="H68" i="6" s="1"/>
  <c r="N68" i="6"/>
  <c r="R68" i="6"/>
  <c r="S68" i="6"/>
  <c r="T68" i="6"/>
  <c r="U68" i="6"/>
  <c r="V68" i="6"/>
  <c r="W68" i="6"/>
  <c r="X68" i="6"/>
  <c r="Y68" i="6"/>
  <c r="Z68" i="6"/>
  <c r="AA68" i="6"/>
  <c r="AB68" i="6"/>
  <c r="AC68" i="6"/>
  <c r="AD68" i="6"/>
  <c r="AE68" i="6"/>
  <c r="AF68" i="6"/>
  <c r="AG68" i="6"/>
  <c r="AH68" i="6"/>
  <c r="AI68" i="6"/>
  <c r="AJ68" i="6"/>
  <c r="AK68" i="6"/>
  <c r="AL68" i="6"/>
  <c r="AM68" i="6"/>
  <c r="AN68" i="6"/>
  <c r="AO68" i="6"/>
  <c r="AP68" i="6"/>
  <c r="AQ68" i="6"/>
  <c r="AR68" i="6"/>
  <c r="AS68" i="6"/>
  <c r="AT68" i="6"/>
  <c r="D67" i="6"/>
  <c r="H67" i="6" s="1"/>
  <c r="N67" i="6"/>
  <c r="R67" i="6"/>
  <c r="S67" i="6"/>
  <c r="T67" i="6"/>
  <c r="U67" i="6"/>
  <c r="V67" i="6"/>
  <c r="W67" i="6"/>
  <c r="X67" i="6"/>
  <c r="Y67" i="6"/>
  <c r="Z67" i="6"/>
  <c r="AA67" i="6"/>
  <c r="AB67" i="6"/>
  <c r="AC67" i="6"/>
  <c r="AD67" i="6"/>
  <c r="AE67" i="6"/>
  <c r="AF67" i="6"/>
  <c r="AG67" i="6"/>
  <c r="AH67" i="6"/>
  <c r="AI67" i="6"/>
  <c r="AJ67" i="6"/>
  <c r="AK67" i="6"/>
  <c r="AL67" i="6"/>
  <c r="AM67" i="6"/>
  <c r="AN67" i="6"/>
  <c r="AO67" i="6"/>
  <c r="AP67" i="6"/>
  <c r="AQ67" i="6"/>
  <c r="AR67" i="6"/>
  <c r="AS67" i="6"/>
  <c r="AT67" i="6"/>
  <c r="D66" i="6"/>
  <c r="H66" i="6" s="1"/>
  <c r="N66" i="6"/>
  <c r="R66" i="6"/>
  <c r="S66" i="6"/>
  <c r="T66" i="6"/>
  <c r="U66" i="6"/>
  <c r="V66" i="6"/>
  <c r="W66" i="6"/>
  <c r="X66" i="6"/>
  <c r="Y66" i="6"/>
  <c r="Z66" i="6"/>
  <c r="AA66" i="6"/>
  <c r="AB66" i="6"/>
  <c r="AC66" i="6"/>
  <c r="AD66" i="6"/>
  <c r="AE66" i="6"/>
  <c r="AF66" i="6"/>
  <c r="AG66" i="6"/>
  <c r="AH66" i="6"/>
  <c r="AI66" i="6"/>
  <c r="AJ66" i="6"/>
  <c r="AK66" i="6"/>
  <c r="AL66" i="6"/>
  <c r="AM66" i="6"/>
  <c r="AN66" i="6"/>
  <c r="AO66" i="6"/>
  <c r="AP66" i="6"/>
  <c r="AQ66" i="6"/>
  <c r="AR66" i="6"/>
  <c r="AS66" i="6"/>
  <c r="AT66" i="6"/>
  <c r="N65" i="6"/>
  <c r="R65" i="6"/>
  <c r="S65" i="6"/>
  <c r="T65" i="6"/>
  <c r="U65" i="6"/>
  <c r="V65" i="6"/>
  <c r="W65" i="6"/>
  <c r="X65" i="6"/>
  <c r="Y65" i="6"/>
  <c r="Z65" i="6"/>
  <c r="AA65" i="6"/>
  <c r="AB65" i="6"/>
  <c r="AC65" i="6"/>
  <c r="AD65" i="6"/>
  <c r="AE65" i="6"/>
  <c r="AF65" i="6"/>
  <c r="AG65" i="6"/>
  <c r="AH65" i="6"/>
  <c r="AI65" i="6"/>
  <c r="AJ65" i="6"/>
  <c r="AK65" i="6"/>
  <c r="AL65" i="6"/>
  <c r="AM65" i="6"/>
  <c r="AN65" i="6"/>
  <c r="AO65" i="6"/>
  <c r="AP65" i="6"/>
  <c r="AQ65" i="6"/>
  <c r="AR65" i="6"/>
  <c r="AS65" i="6"/>
  <c r="AT65" i="6"/>
  <c r="N64" i="6"/>
  <c r="R64" i="6"/>
  <c r="S64" i="6"/>
  <c r="T64" i="6"/>
  <c r="U64" i="6"/>
  <c r="V64" i="6"/>
  <c r="W64" i="6"/>
  <c r="X64" i="6"/>
  <c r="Y64" i="6"/>
  <c r="Z64" i="6"/>
  <c r="AA64" i="6"/>
  <c r="AB64" i="6"/>
  <c r="AC64" i="6"/>
  <c r="AD64" i="6"/>
  <c r="AE64" i="6"/>
  <c r="AF64" i="6"/>
  <c r="AG64" i="6"/>
  <c r="AH64" i="6"/>
  <c r="AI64" i="6"/>
  <c r="AJ64" i="6"/>
  <c r="AK64" i="6"/>
  <c r="AL64" i="6"/>
  <c r="AM64" i="6"/>
  <c r="AN64" i="6"/>
  <c r="AO64" i="6"/>
  <c r="AP64" i="6"/>
  <c r="AQ64" i="6"/>
  <c r="AR64" i="6"/>
  <c r="AS64" i="6"/>
  <c r="AT64" i="6"/>
  <c r="N63" i="6"/>
  <c r="R63" i="6"/>
  <c r="S63" i="6"/>
  <c r="T63" i="6"/>
  <c r="U63" i="6"/>
  <c r="V63" i="6"/>
  <c r="W63" i="6"/>
  <c r="X63" i="6"/>
  <c r="Y63" i="6"/>
  <c r="Z63" i="6"/>
  <c r="AA63" i="6"/>
  <c r="AB63" i="6"/>
  <c r="AC63" i="6"/>
  <c r="AD63" i="6"/>
  <c r="AE63" i="6"/>
  <c r="AF63" i="6"/>
  <c r="AG63" i="6"/>
  <c r="AH63" i="6"/>
  <c r="AI63" i="6"/>
  <c r="AJ63" i="6"/>
  <c r="AK63" i="6"/>
  <c r="AL63" i="6"/>
  <c r="AM63" i="6"/>
  <c r="AN63" i="6"/>
  <c r="AO63" i="6"/>
  <c r="AP63" i="6"/>
  <c r="AQ63" i="6"/>
  <c r="AR63" i="6"/>
  <c r="AS63" i="6"/>
  <c r="AT63" i="6"/>
  <c r="D62" i="6"/>
  <c r="H62" i="6" s="1"/>
  <c r="N62" i="6"/>
  <c r="R62" i="6"/>
  <c r="S62" i="6"/>
  <c r="T62" i="6"/>
  <c r="U62" i="6"/>
  <c r="V62" i="6"/>
  <c r="W62" i="6"/>
  <c r="X62" i="6"/>
  <c r="Y62" i="6"/>
  <c r="Z62" i="6"/>
  <c r="AA62" i="6"/>
  <c r="AB62" i="6"/>
  <c r="AC62" i="6"/>
  <c r="AD62" i="6"/>
  <c r="AE62" i="6"/>
  <c r="AF62" i="6"/>
  <c r="AG62" i="6"/>
  <c r="AH62" i="6"/>
  <c r="AI62" i="6"/>
  <c r="AJ62" i="6"/>
  <c r="AK62" i="6"/>
  <c r="AL62" i="6"/>
  <c r="AM62" i="6"/>
  <c r="AN62" i="6"/>
  <c r="AO62" i="6"/>
  <c r="AP62" i="6"/>
  <c r="AQ62" i="6"/>
  <c r="AR62" i="6"/>
  <c r="AS62" i="6"/>
  <c r="AT62" i="6"/>
  <c r="F61" i="6"/>
  <c r="H61" i="6"/>
  <c r="J61" i="6"/>
  <c r="N61" i="6"/>
  <c r="Q61" i="6"/>
  <c r="R61" i="6"/>
  <c r="S61" i="6"/>
  <c r="T61" i="6"/>
  <c r="U61" i="6"/>
  <c r="V61" i="6"/>
  <c r="W61" i="6"/>
  <c r="X61" i="6"/>
  <c r="Y61" i="6"/>
  <c r="Z61" i="6"/>
  <c r="AA61" i="6"/>
  <c r="AB61" i="6"/>
  <c r="AC61" i="6"/>
  <c r="AD61" i="6"/>
  <c r="AE61" i="6"/>
  <c r="AF61" i="6"/>
  <c r="AG61" i="6"/>
  <c r="AH61" i="6"/>
  <c r="AI61" i="6"/>
  <c r="AJ61" i="6"/>
  <c r="AK61" i="6"/>
  <c r="AL61" i="6"/>
  <c r="AM61" i="6"/>
  <c r="AN61" i="6"/>
  <c r="AO61" i="6"/>
  <c r="AP61" i="6"/>
  <c r="AQ61" i="6"/>
  <c r="AR61" i="6"/>
  <c r="AS61" i="6"/>
  <c r="AT61" i="6"/>
  <c r="F60" i="6"/>
  <c r="H60" i="6"/>
  <c r="K60" i="6" s="1"/>
  <c r="J60" i="6"/>
  <c r="N60" i="6"/>
  <c r="Q60" i="6"/>
  <c r="R60" i="6"/>
  <c r="S60" i="6"/>
  <c r="T60" i="6"/>
  <c r="U60" i="6"/>
  <c r="V60" i="6"/>
  <c r="W60" i="6"/>
  <c r="X60" i="6"/>
  <c r="Y60" i="6"/>
  <c r="Z60" i="6"/>
  <c r="AA60" i="6"/>
  <c r="AB60" i="6"/>
  <c r="AC60" i="6"/>
  <c r="AD60" i="6"/>
  <c r="AE60" i="6"/>
  <c r="AF60" i="6"/>
  <c r="AG60" i="6"/>
  <c r="AH60" i="6"/>
  <c r="AI60" i="6"/>
  <c r="AJ60" i="6"/>
  <c r="AK60" i="6"/>
  <c r="AL60" i="6"/>
  <c r="AM60" i="6"/>
  <c r="AN60" i="6"/>
  <c r="AO60" i="6"/>
  <c r="AP60" i="6"/>
  <c r="AQ60" i="6"/>
  <c r="AR60" i="6"/>
  <c r="AS60" i="6"/>
  <c r="AT60" i="6"/>
  <c r="F59" i="6"/>
  <c r="H59" i="6"/>
  <c r="J59" i="6"/>
  <c r="N59" i="6"/>
  <c r="Q59" i="6"/>
  <c r="R59" i="6"/>
  <c r="S59" i="6"/>
  <c r="T59" i="6"/>
  <c r="U59" i="6"/>
  <c r="V59" i="6"/>
  <c r="W59" i="6"/>
  <c r="X59" i="6"/>
  <c r="Y59" i="6"/>
  <c r="Z59" i="6"/>
  <c r="AA59" i="6"/>
  <c r="AB59" i="6"/>
  <c r="AC59" i="6"/>
  <c r="AD59" i="6"/>
  <c r="AE59" i="6"/>
  <c r="AF59" i="6"/>
  <c r="AG59" i="6"/>
  <c r="AH59" i="6"/>
  <c r="AI59" i="6"/>
  <c r="AJ59" i="6"/>
  <c r="AK59" i="6"/>
  <c r="AL59" i="6"/>
  <c r="AM59" i="6"/>
  <c r="AN59" i="6"/>
  <c r="AO59" i="6"/>
  <c r="AP59" i="6"/>
  <c r="AQ59" i="6"/>
  <c r="AR59" i="6"/>
  <c r="AS59" i="6"/>
  <c r="AT59" i="6"/>
  <c r="F58" i="6"/>
  <c r="H58" i="6"/>
  <c r="J58" i="6"/>
  <c r="N58" i="6"/>
  <c r="Q58" i="6"/>
  <c r="R58" i="6"/>
  <c r="S58" i="6"/>
  <c r="T58" i="6"/>
  <c r="U58" i="6"/>
  <c r="V58" i="6"/>
  <c r="W58" i="6"/>
  <c r="X58" i="6"/>
  <c r="Y58" i="6"/>
  <c r="Z58" i="6"/>
  <c r="AA58" i="6"/>
  <c r="AB58" i="6"/>
  <c r="AC58" i="6"/>
  <c r="AD58" i="6"/>
  <c r="AE58" i="6"/>
  <c r="AF58" i="6"/>
  <c r="AG58" i="6"/>
  <c r="AH58" i="6"/>
  <c r="AI58" i="6"/>
  <c r="AJ58" i="6"/>
  <c r="AK58" i="6"/>
  <c r="AL58" i="6"/>
  <c r="AM58" i="6"/>
  <c r="AN58" i="6"/>
  <c r="AO58" i="6"/>
  <c r="AP58" i="6"/>
  <c r="AQ58" i="6"/>
  <c r="AR58" i="6"/>
  <c r="AS58" i="6"/>
  <c r="AT58" i="6"/>
  <c r="F57" i="6"/>
  <c r="H57" i="6"/>
  <c r="J57" i="6"/>
  <c r="N57" i="6"/>
  <c r="Q57" i="6"/>
  <c r="R57" i="6"/>
  <c r="S57" i="6"/>
  <c r="T57" i="6"/>
  <c r="U57" i="6"/>
  <c r="V57" i="6"/>
  <c r="W57" i="6"/>
  <c r="X57" i="6"/>
  <c r="Y57" i="6"/>
  <c r="Z57" i="6"/>
  <c r="AA57" i="6"/>
  <c r="AB57" i="6"/>
  <c r="AC57" i="6"/>
  <c r="AD57" i="6"/>
  <c r="AE57" i="6"/>
  <c r="AF57" i="6"/>
  <c r="AG57" i="6"/>
  <c r="AH57" i="6"/>
  <c r="AI57" i="6"/>
  <c r="AJ57" i="6"/>
  <c r="AK57" i="6"/>
  <c r="AL57" i="6"/>
  <c r="AM57" i="6"/>
  <c r="AN57" i="6"/>
  <c r="AO57" i="6"/>
  <c r="AP57" i="6"/>
  <c r="AQ57" i="6"/>
  <c r="AR57" i="6"/>
  <c r="AS57" i="6"/>
  <c r="AT57" i="6"/>
  <c r="F56" i="6"/>
  <c r="H56" i="6"/>
  <c r="K56" i="6" s="1"/>
  <c r="J56" i="6"/>
  <c r="N56" i="6"/>
  <c r="Q56" i="6"/>
  <c r="R56" i="6"/>
  <c r="S56" i="6"/>
  <c r="T56" i="6"/>
  <c r="U56" i="6"/>
  <c r="V56" i="6"/>
  <c r="W56" i="6"/>
  <c r="X56" i="6"/>
  <c r="Y56" i="6"/>
  <c r="Z56" i="6"/>
  <c r="AA56" i="6"/>
  <c r="AB56" i="6"/>
  <c r="AC56" i="6"/>
  <c r="AD56" i="6"/>
  <c r="AE56" i="6"/>
  <c r="AF56" i="6"/>
  <c r="AG56" i="6"/>
  <c r="AH56" i="6"/>
  <c r="AI56" i="6"/>
  <c r="AJ56" i="6"/>
  <c r="AK56" i="6"/>
  <c r="AL56" i="6"/>
  <c r="AM56" i="6"/>
  <c r="AN56" i="6"/>
  <c r="AO56" i="6"/>
  <c r="AP56" i="6"/>
  <c r="AQ56" i="6"/>
  <c r="AR56" i="6"/>
  <c r="AS56" i="6"/>
  <c r="AT56" i="6"/>
  <c r="F55" i="6"/>
  <c r="H55" i="6"/>
  <c r="J55" i="6"/>
  <c r="N55" i="6"/>
  <c r="Q55" i="6"/>
  <c r="R55" i="6"/>
  <c r="S55" i="6"/>
  <c r="T55" i="6"/>
  <c r="U55" i="6"/>
  <c r="V55" i="6"/>
  <c r="W55" i="6"/>
  <c r="X55" i="6"/>
  <c r="Y55" i="6"/>
  <c r="Z55" i="6"/>
  <c r="AA55" i="6"/>
  <c r="AB55" i="6"/>
  <c r="AC55" i="6"/>
  <c r="AD55" i="6"/>
  <c r="AE55" i="6"/>
  <c r="AF55" i="6"/>
  <c r="AG55" i="6"/>
  <c r="AH55" i="6"/>
  <c r="AI55" i="6"/>
  <c r="AJ55" i="6"/>
  <c r="AK55" i="6"/>
  <c r="AL55" i="6"/>
  <c r="AM55" i="6"/>
  <c r="AN55" i="6"/>
  <c r="AO55" i="6"/>
  <c r="AP55" i="6"/>
  <c r="AQ55" i="6"/>
  <c r="AR55" i="6"/>
  <c r="AS55" i="6"/>
  <c r="AT55" i="6"/>
  <c r="N54" i="6"/>
  <c r="R54" i="6"/>
  <c r="S54" i="6"/>
  <c r="T54" i="6"/>
  <c r="U54" i="6"/>
  <c r="V54" i="6"/>
  <c r="W54" i="6"/>
  <c r="X54" i="6"/>
  <c r="Y54" i="6"/>
  <c r="Z54" i="6"/>
  <c r="AA54" i="6"/>
  <c r="AB54" i="6"/>
  <c r="AC54" i="6"/>
  <c r="AD54" i="6"/>
  <c r="AE54" i="6"/>
  <c r="AF54" i="6"/>
  <c r="AG54" i="6"/>
  <c r="AH54" i="6"/>
  <c r="AI54" i="6"/>
  <c r="AJ54" i="6"/>
  <c r="AK54" i="6"/>
  <c r="AL54" i="6"/>
  <c r="AM54" i="6"/>
  <c r="AN54" i="6"/>
  <c r="AO54" i="6"/>
  <c r="AP54" i="6"/>
  <c r="AQ54" i="6"/>
  <c r="AR54" i="6"/>
  <c r="AS54" i="6"/>
  <c r="AT54" i="6"/>
  <c r="N53" i="6"/>
  <c r="R53" i="6"/>
  <c r="S53" i="6"/>
  <c r="T53" i="6"/>
  <c r="U53" i="6"/>
  <c r="V53" i="6"/>
  <c r="W53" i="6"/>
  <c r="X53" i="6"/>
  <c r="Y53" i="6"/>
  <c r="Z53" i="6"/>
  <c r="AA53" i="6"/>
  <c r="AB53" i="6"/>
  <c r="AC53" i="6"/>
  <c r="AD53" i="6"/>
  <c r="AE53" i="6"/>
  <c r="AF53" i="6"/>
  <c r="AG53" i="6"/>
  <c r="AH53" i="6"/>
  <c r="AI53" i="6"/>
  <c r="AJ53" i="6"/>
  <c r="AK53" i="6"/>
  <c r="AL53" i="6"/>
  <c r="AM53" i="6"/>
  <c r="AN53" i="6"/>
  <c r="AO53" i="6"/>
  <c r="AP53" i="6"/>
  <c r="AQ53" i="6"/>
  <c r="AR53" i="6"/>
  <c r="AS53" i="6"/>
  <c r="AT53" i="6"/>
  <c r="N52" i="6"/>
  <c r="R52" i="6"/>
  <c r="S52" i="6"/>
  <c r="T52" i="6"/>
  <c r="U52" i="6"/>
  <c r="V52" i="6"/>
  <c r="W52" i="6"/>
  <c r="X52" i="6"/>
  <c r="Y52" i="6"/>
  <c r="Z52" i="6"/>
  <c r="AA52" i="6"/>
  <c r="AB52" i="6"/>
  <c r="AC52" i="6"/>
  <c r="AD52" i="6"/>
  <c r="AE52" i="6"/>
  <c r="AF52" i="6"/>
  <c r="AG52" i="6"/>
  <c r="AH52" i="6"/>
  <c r="AI52" i="6"/>
  <c r="AJ52" i="6"/>
  <c r="AK52" i="6"/>
  <c r="AL52" i="6"/>
  <c r="AM52" i="6"/>
  <c r="AN52" i="6"/>
  <c r="AO52" i="6"/>
  <c r="AP52" i="6"/>
  <c r="AQ52" i="6"/>
  <c r="AR52" i="6"/>
  <c r="AS52" i="6"/>
  <c r="AT52" i="6"/>
  <c r="N51" i="6"/>
  <c r="R51" i="6"/>
  <c r="S51" i="6"/>
  <c r="T51" i="6"/>
  <c r="U51" i="6"/>
  <c r="V51" i="6"/>
  <c r="W51" i="6"/>
  <c r="X51" i="6"/>
  <c r="Y51" i="6"/>
  <c r="Z51" i="6"/>
  <c r="AA51" i="6"/>
  <c r="AB51" i="6"/>
  <c r="AC51" i="6"/>
  <c r="AD51" i="6"/>
  <c r="AE51" i="6"/>
  <c r="AF51" i="6"/>
  <c r="AG51" i="6"/>
  <c r="AH51" i="6"/>
  <c r="AI51" i="6"/>
  <c r="AJ51" i="6"/>
  <c r="AK51" i="6"/>
  <c r="AL51" i="6"/>
  <c r="AM51" i="6"/>
  <c r="AN51" i="6"/>
  <c r="AO51" i="6"/>
  <c r="AP51" i="6"/>
  <c r="AQ51" i="6"/>
  <c r="AR51" i="6"/>
  <c r="AS51" i="6"/>
  <c r="AT51" i="6"/>
  <c r="N50" i="6"/>
  <c r="R50" i="6"/>
  <c r="S50" i="6"/>
  <c r="T50" i="6"/>
  <c r="U50" i="6"/>
  <c r="V50" i="6"/>
  <c r="W50" i="6"/>
  <c r="X50" i="6"/>
  <c r="Y50" i="6"/>
  <c r="Z50" i="6"/>
  <c r="AA50" i="6"/>
  <c r="AB50" i="6"/>
  <c r="AC50" i="6"/>
  <c r="AD50" i="6"/>
  <c r="AE50" i="6"/>
  <c r="AF50" i="6"/>
  <c r="AG50" i="6"/>
  <c r="AH50" i="6"/>
  <c r="AI50" i="6"/>
  <c r="AJ50" i="6"/>
  <c r="AK50" i="6"/>
  <c r="AL50" i="6"/>
  <c r="AM50" i="6"/>
  <c r="AN50" i="6"/>
  <c r="AO50" i="6"/>
  <c r="AP50" i="6"/>
  <c r="AQ50" i="6"/>
  <c r="AR50" i="6"/>
  <c r="AS50" i="6"/>
  <c r="AT50" i="6"/>
  <c r="N49" i="6"/>
  <c r="R49" i="6"/>
  <c r="S49" i="6"/>
  <c r="T49" i="6"/>
  <c r="U49" i="6"/>
  <c r="V49" i="6"/>
  <c r="W49" i="6"/>
  <c r="X49" i="6"/>
  <c r="Y49" i="6"/>
  <c r="Z49" i="6"/>
  <c r="AA49" i="6"/>
  <c r="AB49" i="6"/>
  <c r="AC49" i="6"/>
  <c r="AD49" i="6"/>
  <c r="AE49" i="6"/>
  <c r="AF49" i="6"/>
  <c r="AG49" i="6"/>
  <c r="AH49" i="6"/>
  <c r="AI49" i="6"/>
  <c r="AJ49" i="6"/>
  <c r="AK49" i="6"/>
  <c r="AL49" i="6"/>
  <c r="AM49" i="6"/>
  <c r="AN49" i="6"/>
  <c r="AO49" i="6"/>
  <c r="AP49" i="6"/>
  <c r="AQ49" i="6"/>
  <c r="AR49" i="6"/>
  <c r="AS49" i="6"/>
  <c r="AT49" i="6"/>
  <c r="N48" i="6"/>
  <c r="R48" i="6"/>
  <c r="S48" i="6"/>
  <c r="T48" i="6"/>
  <c r="U48" i="6"/>
  <c r="V48" i="6"/>
  <c r="W48" i="6"/>
  <c r="X48" i="6"/>
  <c r="Y48" i="6"/>
  <c r="Z48" i="6"/>
  <c r="AA48" i="6"/>
  <c r="AB48" i="6"/>
  <c r="AC48" i="6"/>
  <c r="AD48" i="6"/>
  <c r="AE48" i="6"/>
  <c r="AF48" i="6"/>
  <c r="AG48" i="6"/>
  <c r="AH48" i="6"/>
  <c r="AI48" i="6"/>
  <c r="AJ48" i="6"/>
  <c r="AK48" i="6"/>
  <c r="AL48" i="6"/>
  <c r="AM48" i="6"/>
  <c r="AN48" i="6"/>
  <c r="AO48" i="6"/>
  <c r="AP48" i="6"/>
  <c r="AQ48" i="6"/>
  <c r="AR48" i="6"/>
  <c r="AS48" i="6"/>
  <c r="AT48" i="6"/>
  <c r="N47" i="6"/>
  <c r="R47" i="6"/>
  <c r="S47" i="6"/>
  <c r="T47" i="6"/>
  <c r="U47" i="6"/>
  <c r="V47" i="6"/>
  <c r="W47" i="6"/>
  <c r="X47" i="6"/>
  <c r="Y47" i="6"/>
  <c r="Z47" i="6"/>
  <c r="AA47" i="6"/>
  <c r="AB47" i="6"/>
  <c r="AC47" i="6"/>
  <c r="AD47" i="6"/>
  <c r="AE47" i="6"/>
  <c r="AF47" i="6"/>
  <c r="AG47" i="6"/>
  <c r="AH47" i="6"/>
  <c r="AI47" i="6"/>
  <c r="AJ47" i="6"/>
  <c r="AK47" i="6"/>
  <c r="AL47" i="6"/>
  <c r="AM47" i="6"/>
  <c r="AN47" i="6"/>
  <c r="AO47" i="6"/>
  <c r="AP47" i="6"/>
  <c r="AQ47" i="6"/>
  <c r="AR47" i="6"/>
  <c r="AS47" i="6"/>
  <c r="AT47" i="6"/>
  <c r="F46" i="6"/>
  <c r="H46" i="6"/>
  <c r="J46" i="6"/>
  <c r="N46" i="6"/>
  <c r="Q46" i="6"/>
  <c r="R46" i="6"/>
  <c r="S46" i="6"/>
  <c r="T46" i="6"/>
  <c r="U46" i="6"/>
  <c r="V46" i="6"/>
  <c r="W46" i="6"/>
  <c r="X46" i="6"/>
  <c r="Y46" i="6"/>
  <c r="Z46" i="6"/>
  <c r="AA46" i="6"/>
  <c r="AB46" i="6"/>
  <c r="AC46" i="6"/>
  <c r="AD46" i="6"/>
  <c r="AE46" i="6"/>
  <c r="AF46" i="6"/>
  <c r="AG46" i="6"/>
  <c r="AH46" i="6"/>
  <c r="AI46" i="6"/>
  <c r="AJ46" i="6"/>
  <c r="AK46" i="6"/>
  <c r="AL46" i="6"/>
  <c r="AM46" i="6"/>
  <c r="AN46" i="6"/>
  <c r="AO46" i="6"/>
  <c r="AP46" i="6"/>
  <c r="AQ46" i="6"/>
  <c r="AR46" i="6"/>
  <c r="AS46" i="6"/>
  <c r="AT46" i="6"/>
  <c r="F45" i="6"/>
  <c r="H45" i="6"/>
  <c r="J45" i="6"/>
  <c r="N45" i="6"/>
  <c r="Q45" i="6"/>
  <c r="R45" i="6"/>
  <c r="S45" i="6"/>
  <c r="T45" i="6"/>
  <c r="U45" i="6"/>
  <c r="V45" i="6"/>
  <c r="W45" i="6"/>
  <c r="X45" i="6"/>
  <c r="Y45" i="6"/>
  <c r="Z45" i="6"/>
  <c r="AA45" i="6"/>
  <c r="AB45" i="6"/>
  <c r="AC45" i="6"/>
  <c r="AD45" i="6"/>
  <c r="AE45" i="6"/>
  <c r="AF45" i="6"/>
  <c r="AG45" i="6"/>
  <c r="AH45" i="6"/>
  <c r="AI45" i="6"/>
  <c r="AJ45" i="6"/>
  <c r="AK45" i="6"/>
  <c r="AL45" i="6"/>
  <c r="AM45" i="6"/>
  <c r="AN45" i="6"/>
  <c r="AO45" i="6"/>
  <c r="AP45" i="6"/>
  <c r="AQ45" i="6"/>
  <c r="AR45" i="6"/>
  <c r="AS45" i="6"/>
  <c r="AT45" i="6"/>
  <c r="F44" i="6"/>
  <c r="K44" i="6" s="1"/>
  <c r="H44" i="6"/>
  <c r="J44" i="6"/>
  <c r="N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F43" i="6"/>
  <c r="K43" i="6" s="1"/>
  <c r="H43" i="6"/>
  <c r="J43" i="6"/>
  <c r="N43" i="6"/>
  <c r="Q43" i="6"/>
  <c r="R43" i="6"/>
  <c r="S43" i="6"/>
  <c r="T43" i="6"/>
  <c r="U43" i="6"/>
  <c r="V43" i="6"/>
  <c r="W43" i="6"/>
  <c r="X43" i="6"/>
  <c r="Y43" i="6"/>
  <c r="Z43" i="6"/>
  <c r="AA43" i="6"/>
  <c r="AB43" i="6"/>
  <c r="AC43" i="6"/>
  <c r="AD43" i="6"/>
  <c r="AE43" i="6"/>
  <c r="AF43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F42" i="6"/>
  <c r="K42" i="6" s="1"/>
  <c r="H42" i="6"/>
  <c r="J42" i="6"/>
  <c r="N42" i="6"/>
  <c r="Q42" i="6"/>
  <c r="R42" i="6"/>
  <c r="S42" i="6"/>
  <c r="T42" i="6"/>
  <c r="U42" i="6"/>
  <c r="V42" i="6"/>
  <c r="W42" i="6"/>
  <c r="X42" i="6"/>
  <c r="Y42" i="6"/>
  <c r="Z42" i="6"/>
  <c r="AA42" i="6"/>
  <c r="AB42" i="6"/>
  <c r="AC42" i="6"/>
  <c r="AD42" i="6"/>
  <c r="AE42" i="6"/>
  <c r="AF42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F41" i="6"/>
  <c r="K41" i="6" s="1"/>
  <c r="H41" i="6"/>
  <c r="J41" i="6"/>
  <c r="N41" i="6"/>
  <c r="Q41" i="6"/>
  <c r="R41" i="6"/>
  <c r="S41" i="6"/>
  <c r="T41" i="6"/>
  <c r="U41" i="6"/>
  <c r="V41" i="6"/>
  <c r="W41" i="6"/>
  <c r="X41" i="6"/>
  <c r="Y41" i="6"/>
  <c r="Z41" i="6"/>
  <c r="AA41" i="6"/>
  <c r="AB41" i="6"/>
  <c r="AC41" i="6"/>
  <c r="AD41" i="6"/>
  <c r="AE41" i="6"/>
  <c r="AF41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F40" i="6"/>
  <c r="H40" i="6"/>
  <c r="J40" i="6"/>
  <c r="N40" i="6"/>
  <c r="Q40" i="6"/>
  <c r="R40" i="6"/>
  <c r="S40" i="6"/>
  <c r="T40" i="6"/>
  <c r="U40" i="6"/>
  <c r="V40" i="6"/>
  <c r="W40" i="6"/>
  <c r="X40" i="6"/>
  <c r="Y40" i="6"/>
  <c r="Z40" i="6"/>
  <c r="AA40" i="6"/>
  <c r="AB40" i="6"/>
  <c r="AC40" i="6"/>
  <c r="AD40" i="6"/>
  <c r="AE40" i="6"/>
  <c r="AF40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F39" i="6"/>
  <c r="H39" i="6"/>
  <c r="J39" i="6"/>
  <c r="N39" i="6"/>
  <c r="Q39" i="6"/>
  <c r="R39" i="6"/>
  <c r="S39" i="6"/>
  <c r="T39" i="6"/>
  <c r="U39" i="6"/>
  <c r="V39" i="6"/>
  <c r="W39" i="6"/>
  <c r="X39" i="6"/>
  <c r="Y39" i="6"/>
  <c r="Z39" i="6"/>
  <c r="AA39" i="6"/>
  <c r="AB39" i="6"/>
  <c r="AC39" i="6"/>
  <c r="AD39" i="6"/>
  <c r="AE39" i="6"/>
  <c r="AF39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F38" i="6"/>
  <c r="H38" i="6"/>
  <c r="J38" i="6"/>
  <c r="N38" i="6"/>
  <c r="Q38" i="6"/>
  <c r="R38" i="6"/>
  <c r="S38" i="6"/>
  <c r="T38" i="6"/>
  <c r="U38" i="6"/>
  <c r="V38" i="6"/>
  <c r="W38" i="6"/>
  <c r="X38" i="6"/>
  <c r="Y38" i="6"/>
  <c r="Z38" i="6"/>
  <c r="AA38" i="6"/>
  <c r="AB38" i="6"/>
  <c r="AC38" i="6"/>
  <c r="AD38" i="6"/>
  <c r="AE38" i="6"/>
  <c r="AF38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N37" i="6"/>
  <c r="R37" i="6"/>
  <c r="S37" i="6"/>
  <c r="T37" i="6"/>
  <c r="U37" i="6"/>
  <c r="V37" i="6"/>
  <c r="W37" i="6"/>
  <c r="X37" i="6"/>
  <c r="Y37" i="6"/>
  <c r="Z37" i="6"/>
  <c r="AA37" i="6"/>
  <c r="AB37" i="6"/>
  <c r="AC37" i="6"/>
  <c r="AD37" i="6"/>
  <c r="AE37" i="6"/>
  <c r="AF37" i="6"/>
  <c r="AG37" i="6"/>
  <c r="AH37" i="6"/>
  <c r="AI37" i="6"/>
  <c r="AJ37" i="6"/>
  <c r="AK37" i="6"/>
  <c r="AL37" i="6"/>
  <c r="AM37" i="6"/>
  <c r="AN37" i="6"/>
  <c r="AO37" i="6"/>
  <c r="AP37" i="6"/>
  <c r="AQ37" i="6"/>
  <c r="AR37" i="6"/>
  <c r="AS37" i="6"/>
  <c r="AT37" i="6"/>
  <c r="N36" i="6"/>
  <c r="R36" i="6"/>
  <c r="S36" i="6"/>
  <c r="T36" i="6"/>
  <c r="U36" i="6"/>
  <c r="V36" i="6"/>
  <c r="W36" i="6"/>
  <c r="X36" i="6"/>
  <c r="Y36" i="6"/>
  <c r="Z36" i="6"/>
  <c r="AA36" i="6"/>
  <c r="AB36" i="6"/>
  <c r="AC36" i="6"/>
  <c r="AD36" i="6"/>
  <c r="AE36" i="6"/>
  <c r="AF36" i="6"/>
  <c r="AG36" i="6"/>
  <c r="AH36" i="6"/>
  <c r="AI36" i="6"/>
  <c r="AJ36" i="6"/>
  <c r="AK36" i="6"/>
  <c r="AL36" i="6"/>
  <c r="AM36" i="6"/>
  <c r="AN36" i="6"/>
  <c r="AO36" i="6"/>
  <c r="AP36" i="6"/>
  <c r="AQ36" i="6"/>
  <c r="AR36" i="6"/>
  <c r="AS36" i="6"/>
  <c r="AT36" i="6"/>
  <c r="N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AQ35" i="6"/>
  <c r="AR35" i="6"/>
  <c r="AS35" i="6"/>
  <c r="AT35" i="6"/>
  <c r="N34" i="6"/>
  <c r="R34" i="6"/>
  <c r="S34" i="6"/>
  <c r="T34" i="6"/>
  <c r="U34" i="6"/>
  <c r="V34" i="6"/>
  <c r="W34" i="6"/>
  <c r="X34" i="6"/>
  <c r="Y34" i="6"/>
  <c r="Z34" i="6"/>
  <c r="AA34" i="6"/>
  <c r="AB34" i="6"/>
  <c r="AC34" i="6"/>
  <c r="AD34" i="6"/>
  <c r="AE34" i="6"/>
  <c r="AF34" i="6"/>
  <c r="AG34" i="6"/>
  <c r="AH34" i="6"/>
  <c r="AI34" i="6"/>
  <c r="AJ34" i="6"/>
  <c r="AK34" i="6"/>
  <c r="AL34" i="6"/>
  <c r="AM34" i="6"/>
  <c r="AN34" i="6"/>
  <c r="AO34" i="6"/>
  <c r="AP34" i="6"/>
  <c r="AQ34" i="6"/>
  <c r="AR34" i="6"/>
  <c r="AS34" i="6"/>
  <c r="AT34" i="6"/>
  <c r="N33" i="6"/>
  <c r="R33" i="6"/>
  <c r="S33" i="6"/>
  <c r="T33" i="6"/>
  <c r="U33" i="6"/>
  <c r="V33" i="6"/>
  <c r="W33" i="6"/>
  <c r="X33" i="6"/>
  <c r="Y33" i="6"/>
  <c r="Z33" i="6"/>
  <c r="AA33" i="6"/>
  <c r="AB33" i="6"/>
  <c r="AC33" i="6"/>
  <c r="AD33" i="6"/>
  <c r="AE33" i="6"/>
  <c r="AF33" i="6"/>
  <c r="AG33" i="6"/>
  <c r="AH33" i="6"/>
  <c r="AI33" i="6"/>
  <c r="AJ33" i="6"/>
  <c r="AK33" i="6"/>
  <c r="AL33" i="6"/>
  <c r="AM33" i="6"/>
  <c r="AN33" i="6"/>
  <c r="AO33" i="6"/>
  <c r="AP33" i="6"/>
  <c r="AQ33" i="6"/>
  <c r="AR33" i="6"/>
  <c r="AS33" i="6"/>
  <c r="AT33" i="6"/>
  <c r="B32" i="6"/>
  <c r="N32" i="6"/>
  <c r="Q32" i="6"/>
  <c r="R32" i="6"/>
  <c r="S32" i="6"/>
  <c r="T32" i="6"/>
  <c r="U32" i="6"/>
  <c r="V32" i="6"/>
  <c r="W32" i="6"/>
  <c r="X32" i="6"/>
  <c r="Y32" i="6"/>
  <c r="Z32" i="6"/>
  <c r="AA32" i="6"/>
  <c r="AB32" i="6"/>
  <c r="AC32" i="6"/>
  <c r="AD32" i="6"/>
  <c r="AE32" i="6"/>
  <c r="AF32" i="6"/>
  <c r="AG32" i="6"/>
  <c r="AH32" i="6"/>
  <c r="AI32" i="6"/>
  <c r="AJ32" i="6"/>
  <c r="AK32" i="6"/>
  <c r="AL32" i="6"/>
  <c r="AM32" i="6"/>
  <c r="AN32" i="6"/>
  <c r="AO32" i="6"/>
  <c r="AP32" i="6"/>
  <c r="AQ32" i="6"/>
  <c r="AR32" i="6"/>
  <c r="AS32" i="6"/>
  <c r="AT32" i="6"/>
  <c r="B31" i="6"/>
  <c r="N31" i="6"/>
  <c r="Q31" i="6"/>
  <c r="R31" i="6"/>
  <c r="S31" i="6"/>
  <c r="T31" i="6"/>
  <c r="U31" i="6"/>
  <c r="V31" i="6"/>
  <c r="W31" i="6"/>
  <c r="X31" i="6"/>
  <c r="Y31" i="6"/>
  <c r="Z31" i="6"/>
  <c r="AA31" i="6"/>
  <c r="AB31" i="6"/>
  <c r="AC31" i="6"/>
  <c r="AD31" i="6"/>
  <c r="AE31" i="6"/>
  <c r="AF31" i="6"/>
  <c r="AG31" i="6"/>
  <c r="AH31" i="6"/>
  <c r="AI31" i="6"/>
  <c r="AJ31" i="6"/>
  <c r="AK31" i="6"/>
  <c r="AL31" i="6"/>
  <c r="AM31" i="6"/>
  <c r="AN31" i="6"/>
  <c r="AO31" i="6"/>
  <c r="AP31" i="6"/>
  <c r="AQ31" i="6"/>
  <c r="AR31" i="6"/>
  <c r="AS31" i="6"/>
  <c r="AT31" i="6"/>
  <c r="D30" i="6"/>
  <c r="H30" i="6" s="1"/>
  <c r="N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D29" i="6"/>
  <c r="F29" i="6" s="1"/>
  <c r="N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AI29" i="6"/>
  <c r="AJ29" i="6"/>
  <c r="AK29" i="6"/>
  <c r="AL29" i="6"/>
  <c r="AM29" i="6"/>
  <c r="AN29" i="6"/>
  <c r="AO29" i="6"/>
  <c r="AP29" i="6"/>
  <c r="AQ29" i="6"/>
  <c r="AR29" i="6"/>
  <c r="AS29" i="6"/>
  <c r="AT29" i="6"/>
  <c r="N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N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AP27" i="6"/>
  <c r="AQ27" i="6"/>
  <c r="AR27" i="6"/>
  <c r="AS27" i="6"/>
  <c r="AT27" i="6"/>
  <c r="N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4" i="6"/>
  <c r="AV24" i="6"/>
  <c r="AW24" i="6"/>
  <c r="AX24" i="6"/>
  <c r="B12" i="6"/>
  <c r="N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N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N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N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AI9" i="6"/>
  <c r="AJ9" i="6"/>
  <c r="AK9" i="6"/>
  <c r="AL9" i="6"/>
  <c r="AM9" i="6"/>
  <c r="AN9" i="6"/>
  <c r="AO9" i="6"/>
  <c r="AP9" i="6"/>
  <c r="AQ9" i="6"/>
  <c r="AR9" i="6"/>
  <c r="AS9" i="6"/>
  <c r="AT9" i="6"/>
  <c r="D8" i="6"/>
  <c r="F8" i="6" s="1"/>
  <c r="N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D7" i="6"/>
  <c r="H7" i="6" s="1"/>
  <c r="N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N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AI6" i="6"/>
  <c r="AJ6" i="6"/>
  <c r="AK6" i="6"/>
  <c r="AL6" i="6"/>
  <c r="AM6" i="6"/>
  <c r="AN6" i="6"/>
  <c r="AO6" i="6"/>
  <c r="AP6" i="6"/>
  <c r="AQ6" i="6"/>
  <c r="AR6" i="6"/>
  <c r="AS6" i="6"/>
  <c r="AT6" i="6"/>
  <c r="G40" i="5"/>
  <c r="I40" i="5"/>
  <c r="H298" i="6" s="1"/>
  <c r="J40" i="5"/>
  <c r="K40" i="5" s="1"/>
  <c r="I298" i="6" s="1"/>
  <c r="J298" i="6" s="1"/>
  <c r="Q298" i="6" s="1"/>
  <c r="G39" i="5"/>
  <c r="F297" i="6" s="1"/>
  <c r="I39" i="5"/>
  <c r="J39" i="5"/>
  <c r="K39" i="5" s="1"/>
  <c r="I297" i="6" s="1"/>
  <c r="J297" i="6" s="1"/>
  <c r="Q297" i="6" s="1"/>
  <c r="G38" i="5"/>
  <c r="F296" i="6" s="1"/>
  <c r="I38" i="5"/>
  <c r="H296" i="6" s="1"/>
  <c r="J38" i="5"/>
  <c r="K38" i="5" s="1"/>
  <c r="I296" i="6" s="1"/>
  <c r="J296" i="6" s="1"/>
  <c r="Q296" i="6" s="1"/>
  <c r="B534" i="4"/>
  <c r="J533" i="4"/>
  <c r="J532" i="4"/>
  <c r="B531" i="4"/>
  <c r="B530" i="4"/>
  <c r="H529" i="4"/>
  <c r="J529" i="4"/>
  <c r="H528" i="4"/>
  <c r="J528" i="4"/>
  <c r="H524" i="4"/>
  <c r="J524" i="4"/>
  <c r="H523" i="4"/>
  <c r="J523" i="4"/>
  <c r="H522" i="4"/>
  <c r="J522" i="4"/>
  <c r="H521" i="4"/>
  <c r="J521" i="4"/>
  <c r="H517" i="4"/>
  <c r="J517" i="4"/>
  <c r="H516" i="4"/>
  <c r="J516" i="4"/>
  <c r="H515" i="4"/>
  <c r="J515" i="4"/>
  <c r="H514" i="4"/>
  <c r="J514" i="4"/>
  <c r="H510" i="4"/>
  <c r="J510" i="4"/>
  <c r="H509" i="4"/>
  <c r="J509" i="4"/>
  <c r="H508" i="4"/>
  <c r="J508" i="4"/>
  <c r="H507" i="4"/>
  <c r="J507" i="4"/>
  <c r="H503" i="4"/>
  <c r="J503" i="4"/>
  <c r="H502" i="4"/>
  <c r="J502" i="4"/>
  <c r="H501" i="4"/>
  <c r="J501" i="4"/>
  <c r="H500" i="4"/>
  <c r="J500" i="4"/>
  <c r="H496" i="4"/>
  <c r="J496" i="4"/>
  <c r="H495" i="4"/>
  <c r="J495" i="4"/>
  <c r="H494" i="4"/>
  <c r="J494" i="4"/>
  <c r="H493" i="4"/>
  <c r="J493" i="4"/>
  <c r="H489" i="4"/>
  <c r="J489" i="4"/>
  <c r="H488" i="4"/>
  <c r="J488" i="4"/>
  <c r="H487" i="4"/>
  <c r="J487" i="4"/>
  <c r="H486" i="4"/>
  <c r="J486" i="4"/>
  <c r="H482" i="4"/>
  <c r="J482" i="4"/>
  <c r="H481" i="4"/>
  <c r="J481" i="4"/>
  <c r="H480" i="4"/>
  <c r="J480" i="4"/>
  <c r="H476" i="4"/>
  <c r="J476" i="4"/>
  <c r="H475" i="4"/>
  <c r="J475" i="4"/>
  <c r="H474" i="4"/>
  <c r="J474" i="4"/>
  <c r="H470" i="4"/>
  <c r="J470" i="4"/>
  <c r="H469" i="4"/>
  <c r="J469" i="4"/>
  <c r="H468" i="4"/>
  <c r="J468" i="4"/>
  <c r="H464" i="4"/>
  <c r="J464" i="4"/>
  <c r="H463" i="4"/>
  <c r="J463" i="4"/>
  <c r="H462" i="4"/>
  <c r="J462" i="4"/>
  <c r="H458" i="4"/>
  <c r="J458" i="4"/>
  <c r="H457" i="4"/>
  <c r="J457" i="4"/>
  <c r="H456" i="4"/>
  <c r="J456" i="4"/>
  <c r="F452" i="4"/>
  <c r="H452" i="4"/>
  <c r="J452" i="4"/>
  <c r="F451" i="4"/>
  <c r="H451" i="4"/>
  <c r="J451" i="4"/>
  <c r="F447" i="4"/>
  <c r="H447" i="4"/>
  <c r="J447" i="4"/>
  <c r="F446" i="4"/>
  <c r="H446" i="4"/>
  <c r="J446" i="4"/>
  <c r="F442" i="4"/>
  <c r="H442" i="4"/>
  <c r="J442" i="4"/>
  <c r="F441" i="4"/>
  <c r="H441" i="4"/>
  <c r="J441" i="4"/>
  <c r="J443" i="4" s="1"/>
  <c r="J72" i="5" s="1"/>
  <c r="K72" i="5" s="1"/>
  <c r="I171" i="6" s="1"/>
  <c r="J171" i="6" s="1"/>
  <c r="Q171" i="6" s="1"/>
  <c r="F437" i="4"/>
  <c r="H437" i="4"/>
  <c r="J437" i="4"/>
  <c r="F436" i="4"/>
  <c r="H436" i="4"/>
  <c r="J436" i="4"/>
  <c r="F432" i="4"/>
  <c r="H432" i="4"/>
  <c r="J432" i="4"/>
  <c r="F431" i="4"/>
  <c r="H431" i="4"/>
  <c r="J431" i="4"/>
  <c r="F427" i="4"/>
  <c r="F428" i="4" s="1"/>
  <c r="H427" i="4"/>
  <c r="H428" i="4" s="1"/>
  <c r="I69" i="5" s="1"/>
  <c r="H176" i="6" s="1"/>
  <c r="J427" i="4"/>
  <c r="J428" i="4" s="1"/>
  <c r="J69" i="5" s="1"/>
  <c r="K69" i="5" s="1"/>
  <c r="I176" i="6" s="1"/>
  <c r="J176" i="6" s="1"/>
  <c r="Q176" i="6" s="1"/>
  <c r="F423" i="4"/>
  <c r="H423" i="4"/>
  <c r="J423" i="4"/>
  <c r="F422" i="4"/>
  <c r="H422" i="4"/>
  <c r="J422" i="4"/>
  <c r="F418" i="4"/>
  <c r="H418" i="4"/>
  <c r="J418" i="4"/>
  <c r="F417" i="4"/>
  <c r="H417" i="4"/>
  <c r="J417" i="4"/>
  <c r="F413" i="4"/>
  <c r="H413" i="4"/>
  <c r="J413" i="4"/>
  <c r="F412" i="4"/>
  <c r="H412" i="4"/>
  <c r="J412" i="4"/>
  <c r="F408" i="4"/>
  <c r="H408" i="4"/>
  <c r="J408" i="4"/>
  <c r="F407" i="4"/>
  <c r="H407" i="4"/>
  <c r="J407" i="4"/>
  <c r="F403" i="4"/>
  <c r="H403" i="4"/>
  <c r="J403" i="4"/>
  <c r="F402" i="4"/>
  <c r="H402" i="4"/>
  <c r="J402" i="4"/>
  <c r="B398" i="4"/>
  <c r="F397" i="4"/>
  <c r="H397" i="4"/>
  <c r="J397" i="4"/>
  <c r="F396" i="4"/>
  <c r="H396" i="4"/>
  <c r="J396" i="4"/>
  <c r="F392" i="4"/>
  <c r="H392" i="4"/>
  <c r="J392" i="4"/>
  <c r="F391" i="4"/>
  <c r="H391" i="4"/>
  <c r="J391" i="4"/>
  <c r="F390" i="4"/>
  <c r="H390" i="4"/>
  <c r="J390" i="4"/>
  <c r="F389" i="4"/>
  <c r="H389" i="4"/>
  <c r="J389" i="4"/>
  <c r="F388" i="4"/>
  <c r="H388" i="4"/>
  <c r="J388" i="4"/>
  <c r="F387" i="4"/>
  <c r="H387" i="4"/>
  <c r="J387" i="4"/>
  <c r="F386" i="4"/>
  <c r="H386" i="4"/>
  <c r="J386" i="4"/>
  <c r="B382" i="4"/>
  <c r="F381" i="4"/>
  <c r="H381" i="4"/>
  <c r="J381" i="4"/>
  <c r="F380" i="4"/>
  <c r="H380" i="4"/>
  <c r="J380" i="4"/>
  <c r="F376" i="4"/>
  <c r="H376" i="4"/>
  <c r="J376" i="4"/>
  <c r="F375" i="4"/>
  <c r="H375" i="4"/>
  <c r="J375" i="4"/>
  <c r="F371" i="4"/>
  <c r="H371" i="4"/>
  <c r="J371" i="4"/>
  <c r="F370" i="4"/>
  <c r="H370" i="4"/>
  <c r="J370" i="4"/>
  <c r="F366" i="4"/>
  <c r="H366" i="4"/>
  <c r="J366" i="4"/>
  <c r="F365" i="4"/>
  <c r="F367" i="4" s="1"/>
  <c r="G58" i="5" s="1"/>
  <c r="H365" i="4"/>
  <c r="J365" i="4"/>
  <c r="B361" i="4"/>
  <c r="F360" i="4"/>
  <c r="H360" i="4"/>
  <c r="F361" i="4" s="1"/>
  <c r="K361" i="4" s="1"/>
  <c r="J360" i="4"/>
  <c r="F359" i="4"/>
  <c r="H359" i="4"/>
  <c r="J359" i="4"/>
  <c r="F358" i="4"/>
  <c r="H358" i="4"/>
  <c r="J358" i="4"/>
  <c r="B354" i="4"/>
  <c r="F353" i="4"/>
  <c r="H353" i="4"/>
  <c r="J353" i="4"/>
  <c r="F352" i="4"/>
  <c r="H352" i="4"/>
  <c r="J352" i="4"/>
  <c r="F351" i="4"/>
  <c r="H351" i="4"/>
  <c r="J351" i="4"/>
  <c r="B347" i="4"/>
  <c r="F346" i="4"/>
  <c r="H346" i="4"/>
  <c r="J346" i="4"/>
  <c r="F345" i="4"/>
  <c r="H345" i="4"/>
  <c r="J345" i="4"/>
  <c r="F344" i="4"/>
  <c r="H344" i="4"/>
  <c r="J344" i="4"/>
  <c r="B340" i="4"/>
  <c r="F339" i="4"/>
  <c r="H339" i="4"/>
  <c r="J339" i="4"/>
  <c r="F338" i="4"/>
  <c r="H338" i="4"/>
  <c r="J338" i="4"/>
  <c r="F337" i="4"/>
  <c r="H337" i="4"/>
  <c r="J337" i="4"/>
  <c r="B333" i="4"/>
  <c r="F332" i="4"/>
  <c r="H332" i="4"/>
  <c r="F333" i="4" s="1"/>
  <c r="J332" i="4"/>
  <c r="F331" i="4"/>
  <c r="H331" i="4"/>
  <c r="J331" i="4"/>
  <c r="F330" i="4"/>
  <c r="H330" i="4"/>
  <c r="J330" i="4"/>
  <c r="B326" i="4"/>
  <c r="F325" i="4"/>
  <c r="H325" i="4"/>
  <c r="F326" i="4" s="1"/>
  <c r="K326" i="4" s="1"/>
  <c r="J325" i="4"/>
  <c r="F324" i="4"/>
  <c r="H324" i="4"/>
  <c r="J324" i="4"/>
  <c r="F323" i="4"/>
  <c r="H323" i="4"/>
  <c r="J323" i="4"/>
  <c r="B319" i="4"/>
  <c r="F318" i="4"/>
  <c r="H318" i="4"/>
  <c r="F319" i="4" s="1"/>
  <c r="K319" i="4" s="1"/>
  <c r="J318" i="4"/>
  <c r="H317" i="4"/>
  <c r="J317" i="4"/>
  <c r="H316" i="4"/>
  <c r="J316" i="4"/>
  <c r="B312" i="4"/>
  <c r="F311" i="4"/>
  <c r="H311" i="4"/>
  <c r="J311" i="4"/>
  <c r="J313" i="4" s="1"/>
  <c r="J50" i="5" s="1"/>
  <c r="K50" i="5" s="1"/>
  <c r="F307" i="4"/>
  <c r="H307" i="4"/>
  <c r="J307" i="4"/>
  <c r="F306" i="4"/>
  <c r="H306" i="4"/>
  <c r="J306" i="4"/>
  <c r="F302" i="4"/>
  <c r="H302" i="4"/>
  <c r="J302" i="4"/>
  <c r="F301" i="4"/>
  <c r="H301" i="4"/>
  <c r="J301" i="4"/>
  <c r="F297" i="4"/>
  <c r="H297" i="4"/>
  <c r="J297" i="4"/>
  <c r="F296" i="4"/>
  <c r="H296" i="4"/>
  <c r="J296" i="4"/>
  <c r="F292" i="4"/>
  <c r="H292" i="4"/>
  <c r="J292" i="4"/>
  <c r="F291" i="4"/>
  <c r="H291" i="4"/>
  <c r="J291" i="4"/>
  <c r="F287" i="4"/>
  <c r="H287" i="4"/>
  <c r="J287" i="4"/>
  <c r="F286" i="4"/>
  <c r="H286" i="4"/>
  <c r="J286" i="4"/>
  <c r="F282" i="4"/>
  <c r="H282" i="4"/>
  <c r="J282" i="4"/>
  <c r="F281" i="4"/>
  <c r="H281" i="4"/>
  <c r="J281" i="4"/>
  <c r="F277" i="4"/>
  <c r="H277" i="4"/>
  <c r="J277" i="4"/>
  <c r="F276" i="4"/>
  <c r="H276" i="4"/>
  <c r="J276" i="4"/>
  <c r="J278" i="4" s="1"/>
  <c r="J43" i="5" s="1"/>
  <c r="K43" i="5" s="1"/>
  <c r="I189" i="6" s="1"/>
  <c r="J189" i="6" s="1"/>
  <c r="Q189" i="6" s="1"/>
  <c r="F272" i="4"/>
  <c r="H272" i="4"/>
  <c r="J272" i="4"/>
  <c r="F271" i="4"/>
  <c r="H271" i="4"/>
  <c r="J271" i="4"/>
  <c r="F267" i="4"/>
  <c r="H267" i="4"/>
  <c r="J267" i="4"/>
  <c r="F266" i="4"/>
  <c r="H266" i="4"/>
  <c r="J266" i="4"/>
  <c r="K263" i="4"/>
  <c r="K260" i="4"/>
  <c r="K257" i="4"/>
  <c r="F253" i="4"/>
  <c r="H253" i="4"/>
  <c r="J253" i="4"/>
  <c r="F252" i="4"/>
  <c r="H252" i="4"/>
  <c r="J252" i="4"/>
  <c r="F248" i="4"/>
  <c r="H248" i="4"/>
  <c r="J248" i="4"/>
  <c r="F247" i="4"/>
  <c r="H247" i="4"/>
  <c r="J247" i="4"/>
  <c r="F243" i="4"/>
  <c r="H243" i="4"/>
  <c r="J243" i="4"/>
  <c r="F242" i="4"/>
  <c r="H242" i="4"/>
  <c r="J242" i="4"/>
  <c r="F238" i="4"/>
  <c r="H238" i="4"/>
  <c r="J238" i="4"/>
  <c r="F237" i="4"/>
  <c r="H237" i="4"/>
  <c r="J237" i="4"/>
  <c r="F233" i="4"/>
  <c r="F234" i="4" s="1"/>
  <c r="G33" i="5" s="1"/>
  <c r="F197" i="6" s="1"/>
  <c r="H233" i="4"/>
  <c r="J233" i="4"/>
  <c r="J234" i="4" s="1"/>
  <c r="J33" i="5" s="1"/>
  <c r="K33" i="5" s="1"/>
  <c r="I197" i="6" s="1"/>
  <c r="J197" i="6" s="1"/>
  <c r="Q197" i="6" s="1"/>
  <c r="F229" i="4"/>
  <c r="F230" i="4" s="1"/>
  <c r="G32" i="5" s="1"/>
  <c r="F196" i="6" s="1"/>
  <c r="H229" i="4"/>
  <c r="J229" i="4"/>
  <c r="J230" i="4" s="1"/>
  <c r="J32" i="5" s="1"/>
  <c r="K32" i="5" s="1"/>
  <c r="I196" i="6" s="1"/>
  <c r="J196" i="6" s="1"/>
  <c r="Q196" i="6" s="1"/>
  <c r="B225" i="4"/>
  <c r="F224" i="4"/>
  <c r="H224" i="4"/>
  <c r="J224" i="4"/>
  <c r="F223" i="4"/>
  <c r="H223" i="4"/>
  <c r="J223" i="4"/>
  <c r="B219" i="4"/>
  <c r="F218" i="4"/>
  <c r="H218" i="4"/>
  <c r="J218" i="4"/>
  <c r="F217" i="4"/>
  <c r="H217" i="4"/>
  <c r="J217" i="4"/>
  <c r="B213" i="4"/>
  <c r="F212" i="4"/>
  <c r="H212" i="4"/>
  <c r="J212" i="4"/>
  <c r="F211" i="4"/>
  <c r="H211" i="4"/>
  <c r="J211" i="4"/>
  <c r="B207" i="4"/>
  <c r="F206" i="4"/>
  <c r="H206" i="4"/>
  <c r="J206" i="4"/>
  <c r="F205" i="4"/>
  <c r="H205" i="4"/>
  <c r="J205" i="4"/>
  <c r="B201" i="4"/>
  <c r="F200" i="4"/>
  <c r="H200" i="4"/>
  <c r="J200" i="4"/>
  <c r="F199" i="4"/>
  <c r="H199" i="4"/>
  <c r="J199" i="4"/>
  <c r="B195" i="4"/>
  <c r="F194" i="4"/>
  <c r="H194" i="4"/>
  <c r="J194" i="4"/>
  <c r="F193" i="4"/>
  <c r="H193" i="4"/>
  <c r="J193" i="4"/>
  <c r="B189" i="4"/>
  <c r="F188" i="4"/>
  <c r="H188" i="4"/>
  <c r="J188" i="4"/>
  <c r="F187" i="4"/>
  <c r="H187" i="4"/>
  <c r="J187" i="4"/>
  <c r="B183" i="4"/>
  <c r="F182" i="4"/>
  <c r="H182" i="4"/>
  <c r="J182" i="4"/>
  <c r="F181" i="4"/>
  <c r="H181" i="4"/>
  <c r="J181" i="4"/>
  <c r="B177" i="4"/>
  <c r="F176" i="4"/>
  <c r="H176" i="4"/>
  <c r="J176" i="4"/>
  <c r="F175" i="4"/>
  <c r="H175" i="4"/>
  <c r="J175" i="4"/>
  <c r="B171" i="4"/>
  <c r="F170" i="4"/>
  <c r="H170" i="4"/>
  <c r="J170" i="4"/>
  <c r="F169" i="4"/>
  <c r="H169" i="4"/>
  <c r="J169" i="4"/>
  <c r="B165" i="4"/>
  <c r="F164" i="4"/>
  <c r="H164" i="4"/>
  <c r="J164" i="4"/>
  <c r="F163" i="4"/>
  <c r="H163" i="4"/>
  <c r="J163" i="4"/>
  <c r="B159" i="4"/>
  <c r="F158" i="4"/>
  <c r="H158" i="4"/>
  <c r="J158" i="4"/>
  <c r="F157" i="4"/>
  <c r="H157" i="4"/>
  <c r="J157" i="4"/>
  <c r="B153" i="4"/>
  <c r="F152" i="4"/>
  <c r="H152" i="4"/>
  <c r="J152" i="4"/>
  <c r="F151" i="4"/>
  <c r="H151" i="4"/>
  <c r="J151" i="4"/>
  <c r="F149" i="4"/>
  <c r="H149" i="4"/>
  <c r="J149" i="4"/>
  <c r="F148" i="4"/>
  <c r="H148" i="4"/>
  <c r="J148" i="4"/>
  <c r="F147" i="4"/>
  <c r="H147" i="4"/>
  <c r="J147" i="4"/>
  <c r="F146" i="4"/>
  <c r="H146" i="4"/>
  <c r="J146" i="4"/>
  <c r="F145" i="4"/>
  <c r="H145" i="4"/>
  <c r="J145" i="4"/>
  <c r="F144" i="4"/>
  <c r="H144" i="4"/>
  <c r="J144" i="4"/>
  <c r="F143" i="4"/>
  <c r="H143" i="4"/>
  <c r="J143" i="4"/>
  <c r="F142" i="4"/>
  <c r="H142" i="4"/>
  <c r="J142" i="4"/>
  <c r="F141" i="4"/>
  <c r="H141" i="4"/>
  <c r="J141" i="4"/>
  <c r="F139" i="4"/>
  <c r="H139" i="4"/>
  <c r="J139" i="4"/>
  <c r="F135" i="4"/>
  <c r="H135" i="4"/>
  <c r="J135" i="4"/>
  <c r="F134" i="4"/>
  <c r="H134" i="4"/>
  <c r="J134" i="4"/>
  <c r="F133" i="4"/>
  <c r="H133" i="4"/>
  <c r="J133" i="4"/>
  <c r="F132" i="4"/>
  <c r="H132" i="4"/>
  <c r="J132" i="4"/>
  <c r="F131" i="4"/>
  <c r="H131" i="4"/>
  <c r="J131" i="4"/>
  <c r="B127" i="4"/>
  <c r="F126" i="4"/>
  <c r="H126" i="4"/>
  <c r="J126" i="4"/>
  <c r="F125" i="4"/>
  <c r="H125" i="4"/>
  <c r="J125" i="4"/>
  <c r="F116" i="4"/>
  <c r="H116" i="4"/>
  <c r="J116" i="4"/>
  <c r="F115" i="4"/>
  <c r="H115" i="4"/>
  <c r="J115" i="4"/>
  <c r="F114" i="4"/>
  <c r="H114" i="4"/>
  <c r="J114" i="4"/>
  <c r="F112" i="4"/>
  <c r="H112" i="4"/>
  <c r="J112" i="4"/>
  <c r="F111" i="4"/>
  <c r="H111" i="4"/>
  <c r="J111" i="4"/>
  <c r="F110" i="4"/>
  <c r="H110" i="4"/>
  <c r="J110" i="4"/>
  <c r="F109" i="4"/>
  <c r="H109" i="4"/>
  <c r="J109" i="4"/>
  <c r="F108" i="4"/>
  <c r="H108" i="4"/>
  <c r="J108" i="4"/>
  <c r="F107" i="4"/>
  <c r="H107" i="4"/>
  <c r="J107" i="4"/>
  <c r="F103" i="4"/>
  <c r="F104" i="4" s="1"/>
  <c r="G16" i="5" s="1"/>
  <c r="F207" i="6" s="1"/>
  <c r="H103" i="4"/>
  <c r="H104" i="4" s="1"/>
  <c r="I16" i="5" s="1"/>
  <c r="H207" i="6" s="1"/>
  <c r="J103" i="4"/>
  <c r="J104" i="4" s="1"/>
  <c r="J16" i="5" s="1"/>
  <c r="K16" i="5" s="1"/>
  <c r="B99" i="4"/>
  <c r="F98" i="4"/>
  <c r="H98" i="4"/>
  <c r="J98" i="4"/>
  <c r="F97" i="4"/>
  <c r="H97" i="4"/>
  <c r="J97" i="4"/>
  <c r="B93" i="4"/>
  <c r="F92" i="4"/>
  <c r="H92" i="4"/>
  <c r="J92" i="4"/>
  <c r="F91" i="4"/>
  <c r="H91" i="4"/>
  <c r="J91" i="4"/>
  <c r="F87" i="4"/>
  <c r="H87" i="4"/>
  <c r="J87" i="4"/>
  <c r="F86" i="4"/>
  <c r="H86" i="4"/>
  <c r="J86" i="4"/>
  <c r="B85" i="4"/>
  <c r="F84" i="4"/>
  <c r="H84" i="4"/>
  <c r="J84" i="4"/>
  <c r="F83" i="4"/>
  <c r="H83" i="4"/>
  <c r="J83" i="4"/>
  <c r="F82" i="4"/>
  <c r="H82" i="4"/>
  <c r="J82" i="4"/>
  <c r="F81" i="4"/>
  <c r="F85" i="4" s="1"/>
  <c r="K85" i="4" s="1"/>
  <c r="H81" i="4"/>
  <c r="J81" i="4"/>
  <c r="F77" i="4"/>
  <c r="H77" i="4"/>
  <c r="J77" i="4"/>
  <c r="F76" i="4"/>
  <c r="H76" i="4"/>
  <c r="J76" i="4"/>
  <c r="B75" i="4"/>
  <c r="F74" i="4"/>
  <c r="H74" i="4"/>
  <c r="J74" i="4"/>
  <c r="F73" i="4"/>
  <c r="H73" i="4"/>
  <c r="J73" i="4"/>
  <c r="F72" i="4"/>
  <c r="H72" i="4"/>
  <c r="J72" i="4"/>
  <c r="F71" i="4"/>
  <c r="F75" i="4" s="1"/>
  <c r="K75" i="4" s="1"/>
  <c r="H71" i="4"/>
  <c r="J71" i="4"/>
  <c r="F67" i="4"/>
  <c r="H67" i="4"/>
  <c r="J67" i="4"/>
  <c r="F66" i="4"/>
  <c r="H66" i="4"/>
  <c r="J66" i="4"/>
  <c r="F65" i="4"/>
  <c r="H65" i="4"/>
  <c r="J65" i="4"/>
  <c r="B64" i="4"/>
  <c r="F63" i="4"/>
  <c r="H63" i="4"/>
  <c r="J63" i="4"/>
  <c r="F62" i="4"/>
  <c r="H62" i="4"/>
  <c r="J62" i="4"/>
  <c r="F61" i="4"/>
  <c r="H61" i="4"/>
  <c r="J61" i="4"/>
  <c r="F60" i="4"/>
  <c r="F64" i="4" s="1"/>
  <c r="K64" i="4" s="1"/>
  <c r="H60" i="4"/>
  <c r="J60" i="4"/>
  <c r="F56" i="4"/>
  <c r="H56" i="4"/>
  <c r="J56" i="4"/>
  <c r="F55" i="4"/>
  <c r="H55" i="4"/>
  <c r="J55" i="4"/>
  <c r="B54" i="4"/>
  <c r="F53" i="4"/>
  <c r="H53" i="4"/>
  <c r="J53" i="4"/>
  <c r="F52" i="4"/>
  <c r="H52" i="4"/>
  <c r="J52" i="4"/>
  <c r="F51" i="4"/>
  <c r="H51" i="4"/>
  <c r="J51" i="4"/>
  <c r="F50" i="4"/>
  <c r="F54" i="4" s="1"/>
  <c r="K54" i="4" s="1"/>
  <c r="H50" i="4"/>
  <c r="J50" i="4"/>
  <c r="F46" i="4"/>
  <c r="H46" i="4"/>
  <c r="J46" i="4"/>
  <c r="F45" i="4"/>
  <c r="H45" i="4"/>
  <c r="J45" i="4"/>
  <c r="B44" i="4"/>
  <c r="F43" i="4"/>
  <c r="H43" i="4"/>
  <c r="J43" i="4"/>
  <c r="F42" i="4"/>
  <c r="H42" i="4"/>
  <c r="J42" i="4"/>
  <c r="F41" i="4"/>
  <c r="H41" i="4"/>
  <c r="J41" i="4"/>
  <c r="F40" i="4"/>
  <c r="H40" i="4"/>
  <c r="J40" i="4"/>
  <c r="F36" i="4"/>
  <c r="H36" i="4"/>
  <c r="J36" i="4"/>
  <c r="F35" i="4"/>
  <c r="H35" i="4"/>
  <c r="J35" i="4"/>
  <c r="B34" i="4"/>
  <c r="F33" i="4"/>
  <c r="H33" i="4"/>
  <c r="J33" i="4"/>
  <c r="F32" i="4"/>
  <c r="H32" i="4"/>
  <c r="J32" i="4"/>
  <c r="F31" i="4"/>
  <c r="H31" i="4"/>
  <c r="J31" i="4"/>
  <c r="F30" i="4"/>
  <c r="F34" i="4" s="1"/>
  <c r="K34" i="4" s="1"/>
  <c r="H30" i="4"/>
  <c r="J30" i="4"/>
  <c r="B26" i="4"/>
  <c r="F25" i="4"/>
  <c r="H25" i="4"/>
  <c r="J25" i="4"/>
  <c r="F24" i="4"/>
  <c r="H24" i="4"/>
  <c r="J24" i="4"/>
  <c r="B23" i="4"/>
  <c r="F22" i="4"/>
  <c r="H22" i="4"/>
  <c r="J22" i="4"/>
  <c r="F21" i="4"/>
  <c r="H21" i="4"/>
  <c r="J21" i="4"/>
  <c r="F20" i="4"/>
  <c r="H20" i="4"/>
  <c r="J20" i="4"/>
  <c r="F19" i="4"/>
  <c r="F23" i="4" s="1"/>
  <c r="K23" i="4" s="1"/>
  <c r="H19" i="4"/>
  <c r="J19" i="4"/>
  <c r="B15" i="4"/>
  <c r="F14" i="4"/>
  <c r="H14" i="4"/>
  <c r="J14" i="4"/>
  <c r="F13" i="4"/>
  <c r="H13" i="4"/>
  <c r="J13" i="4"/>
  <c r="F12" i="4"/>
  <c r="H12" i="4"/>
  <c r="J12" i="4"/>
  <c r="B8" i="4"/>
  <c r="F7" i="4"/>
  <c r="H7" i="4"/>
  <c r="J7" i="4"/>
  <c r="F6" i="4"/>
  <c r="H6" i="4"/>
  <c r="J6" i="4"/>
  <c r="D326" i="6"/>
  <c r="H326" i="6" s="1"/>
  <c r="D324" i="6"/>
  <c r="H324" i="6" s="1"/>
  <c r="D289" i="6"/>
  <c r="H289" i="6" s="1"/>
  <c r="D288" i="6"/>
  <c r="H288" i="6" s="1"/>
  <c r="D287" i="6"/>
  <c r="H287" i="6" s="1"/>
  <c r="D286" i="6"/>
  <c r="G164" i="2"/>
  <c r="G165" i="2" s="1"/>
  <c r="D331" i="6" s="1"/>
  <c r="F331" i="6" s="1"/>
  <c r="H164" i="2"/>
  <c r="H165" i="2" s="1"/>
  <c r="D332" i="6" s="1"/>
  <c r="J332" i="6" s="1"/>
  <c r="Q332" i="6" s="1"/>
  <c r="G124" i="2"/>
  <c r="G125" i="2" s="1"/>
  <c r="D267" i="6" s="1"/>
  <c r="H267" i="6" s="1"/>
  <c r="H124" i="2"/>
  <c r="H125" i="2" s="1"/>
  <c r="D268" i="6" s="1"/>
  <c r="F268" i="6" s="1"/>
  <c r="D147" i="6"/>
  <c r="J147" i="6" s="1"/>
  <c r="G104" i="2"/>
  <c r="G105" i="2" s="1"/>
  <c r="D149" i="6" s="1"/>
  <c r="F149" i="6" s="1"/>
  <c r="G84" i="2"/>
  <c r="G85" i="2" s="1"/>
  <c r="D122" i="6" s="1"/>
  <c r="F122" i="6" s="1"/>
  <c r="D117" i="6"/>
  <c r="H117" i="6" s="1"/>
  <c r="H84" i="2"/>
  <c r="H85" i="2" s="1"/>
  <c r="D123" i="6" s="1"/>
  <c r="F123" i="6" s="1"/>
  <c r="D70" i="6"/>
  <c r="H70" i="6" s="1"/>
  <c r="D65" i="6"/>
  <c r="H65" i="6" s="1"/>
  <c r="D64" i="6"/>
  <c r="H64" i="6" s="1"/>
  <c r="D63" i="6"/>
  <c r="D28" i="6"/>
  <c r="J28" i="6" s="1"/>
  <c r="Q28" i="6" s="1"/>
  <c r="D27" i="6"/>
  <c r="H27" i="6" s="1"/>
  <c r="D26" i="6"/>
  <c r="H26" i="6" s="1"/>
  <c r="D85" i="6"/>
  <c r="D86" i="6"/>
  <c r="D6" i="6"/>
  <c r="F6" i="6" s="1"/>
  <c r="G24" i="2"/>
  <c r="G25" i="2" s="1"/>
  <c r="D10" i="6" s="1"/>
  <c r="H24" i="2"/>
  <c r="H25" i="2" s="1"/>
  <c r="D11" i="6" s="1"/>
  <c r="K303" i="6" l="1"/>
  <c r="K302" i="6"/>
  <c r="K299" i="6"/>
  <c r="K312" i="6"/>
  <c r="K305" i="6"/>
  <c r="K300" i="6"/>
  <c r="K244" i="6"/>
  <c r="K112" i="6"/>
  <c r="K45" i="6"/>
  <c r="K38" i="6"/>
  <c r="K61" i="6"/>
  <c r="K39" i="6"/>
  <c r="K55" i="6"/>
  <c r="K73" i="6"/>
  <c r="K40" i="6"/>
  <c r="K57" i="6"/>
  <c r="K58" i="6"/>
  <c r="K59" i="6"/>
  <c r="K46" i="6"/>
  <c r="F448" i="4"/>
  <c r="G73" i="5" s="1"/>
  <c r="J298" i="4"/>
  <c r="J47" i="5" s="1"/>
  <c r="K47" i="5" s="1"/>
  <c r="I191" i="6" s="1"/>
  <c r="J191" i="6" s="1"/>
  <c r="Q191" i="6" s="1"/>
  <c r="F443" i="4"/>
  <c r="G72" i="5" s="1"/>
  <c r="J348" i="4"/>
  <c r="J55" i="5" s="1"/>
  <c r="K55" i="5" s="1"/>
  <c r="I311" i="6" s="1"/>
  <c r="J311" i="6" s="1"/>
  <c r="Q311" i="6" s="1"/>
  <c r="H298" i="4"/>
  <c r="I47" i="5" s="1"/>
  <c r="H191" i="6" s="1"/>
  <c r="H424" i="4"/>
  <c r="I68" i="5" s="1"/>
  <c r="H166" i="6" s="1"/>
  <c r="E15" i="4"/>
  <c r="F15" i="4" s="1"/>
  <c r="K15" i="4" s="1"/>
  <c r="F273" i="4"/>
  <c r="G42" i="5" s="1"/>
  <c r="E188" i="6" s="1"/>
  <c r="F188" i="6" s="1"/>
  <c r="F298" i="4"/>
  <c r="H453" i="4"/>
  <c r="I74" i="5" s="1"/>
  <c r="H173" i="6" s="1"/>
  <c r="K390" i="4"/>
  <c r="F254" i="4"/>
  <c r="G37" i="5" s="1"/>
  <c r="E201" i="6" s="1"/>
  <c r="F201" i="6" s="1"/>
  <c r="J288" i="4"/>
  <c r="J45" i="5" s="1"/>
  <c r="K45" i="5" s="1"/>
  <c r="I210" i="6" s="1"/>
  <c r="J210" i="6" s="1"/>
  <c r="Q210" i="6" s="1"/>
  <c r="J244" i="4"/>
  <c r="J35" i="5" s="1"/>
  <c r="K35" i="5" s="1"/>
  <c r="I199" i="6" s="1"/>
  <c r="J199" i="6" s="1"/>
  <c r="Q199" i="6" s="1"/>
  <c r="K253" i="4"/>
  <c r="H419" i="4"/>
  <c r="I67" i="5" s="1"/>
  <c r="H170" i="6" s="1"/>
  <c r="K431" i="4"/>
  <c r="F278" i="4"/>
  <c r="G43" i="5" s="1"/>
  <c r="E189" i="6" s="1"/>
  <c r="F189" i="6" s="1"/>
  <c r="E219" i="4"/>
  <c r="F219" i="4" s="1"/>
  <c r="K219" i="4" s="1"/>
  <c r="J249" i="4"/>
  <c r="J36" i="5" s="1"/>
  <c r="K36" i="5" s="1"/>
  <c r="I200" i="6" s="1"/>
  <c r="J200" i="6" s="1"/>
  <c r="Q200" i="6" s="1"/>
  <c r="K475" i="4"/>
  <c r="K41" i="4"/>
  <c r="J268" i="4"/>
  <c r="J41" i="5" s="1"/>
  <c r="K41" i="5" s="1"/>
  <c r="I187" i="6" s="1"/>
  <c r="J187" i="6" s="1"/>
  <c r="Q187" i="6" s="1"/>
  <c r="J184" i="4"/>
  <c r="J24" i="5" s="1"/>
  <c r="K24" i="5" s="1"/>
  <c r="I181" i="6" s="1"/>
  <c r="J181" i="6" s="1"/>
  <c r="Q181" i="6" s="1"/>
  <c r="J220" i="4"/>
  <c r="J30" i="5" s="1"/>
  <c r="K30" i="5" s="1"/>
  <c r="I194" i="6" s="1"/>
  <c r="J194" i="6" s="1"/>
  <c r="Q194" i="6" s="1"/>
  <c r="J303" i="4"/>
  <c r="J48" i="5" s="1"/>
  <c r="K48" i="5" s="1"/>
  <c r="I192" i="6" s="1"/>
  <c r="J192" i="6" s="1"/>
  <c r="Q192" i="6" s="1"/>
  <c r="K206" i="4"/>
  <c r="J172" i="4"/>
  <c r="J22" i="5" s="1"/>
  <c r="K22" i="5" s="1"/>
  <c r="I179" i="6" s="1"/>
  <c r="J179" i="6" s="1"/>
  <c r="Q179" i="6" s="1"/>
  <c r="H172" i="4"/>
  <c r="I22" i="5" s="1"/>
  <c r="H179" i="6" s="1"/>
  <c r="J399" i="4"/>
  <c r="J63" i="5" s="1"/>
  <c r="K63" i="5" s="1"/>
  <c r="I205" i="6" s="1"/>
  <c r="J205" i="6" s="1"/>
  <c r="Q205" i="6" s="1"/>
  <c r="K532" i="4"/>
  <c r="F414" i="4"/>
  <c r="G66" i="5" s="1"/>
  <c r="E169" i="6" s="1"/>
  <c r="F169" i="6" s="1"/>
  <c r="K436" i="4"/>
  <c r="K307" i="4"/>
  <c r="K126" i="4"/>
  <c r="H399" i="4"/>
  <c r="I63" i="5" s="1"/>
  <c r="H205" i="6" s="1"/>
  <c r="K476" i="4"/>
  <c r="H367" i="4"/>
  <c r="I58" i="5" s="1"/>
  <c r="H202" i="6" s="1"/>
  <c r="K441" i="4"/>
  <c r="K509" i="4"/>
  <c r="K152" i="4"/>
  <c r="K276" i="4"/>
  <c r="K7" i="4"/>
  <c r="J518" i="4"/>
  <c r="J84" i="5" s="1"/>
  <c r="K84" i="5" s="1"/>
  <c r="I49" i="6" s="1"/>
  <c r="J49" i="6" s="1"/>
  <c r="Q49" i="6" s="1"/>
  <c r="H308" i="4"/>
  <c r="I49" i="5" s="1"/>
  <c r="H193" i="6" s="1"/>
  <c r="K111" i="4"/>
  <c r="K60" i="4"/>
  <c r="J239" i="4"/>
  <c r="J34" i="5" s="1"/>
  <c r="K34" i="5" s="1"/>
  <c r="I198" i="6" s="1"/>
  <c r="J198" i="6" s="1"/>
  <c r="Q198" i="6" s="1"/>
  <c r="F249" i="4"/>
  <c r="K74" i="4"/>
  <c r="J88" i="4"/>
  <c r="J13" i="5" s="1"/>
  <c r="K13" i="5" s="1"/>
  <c r="I37" i="6" s="1"/>
  <c r="J37" i="6" s="1"/>
  <c r="Q37" i="6" s="1"/>
  <c r="F268" i="4"/>
  <c r="G41" i="5" s="1"/>
  <c r="K301" i="4"/>
  <c r="J438" i="4"/>
  <c r="J71" i="5" s="1"/>
  <c r="K71" i="5" s="1"/>
  <c r="I174" i="6" s="1"/>
  <c r="J174" i="6" s="1"/>
  <c r="Q174" i="6" s="1"/>
  <c r="K115" i="4"/>
  <c r="H88" i="4"/>
  <c r="I13" i="5" s="1"/>
  <c r="H37" i="6" s="1"/>
  <c r="H438" i="4"/>
  <c r="I71" i="5" s="1"/>
  <c r="H174" i="6" s="1"/>
  <c r="K164" i="4"/>
  <c r="K389" i="4"/>
  <c r="K108" i="4"/>
  <c r="J226" i="4"/>
  <c r="J31" i="5" s="1"/>
  <c r="K31" i="5" s="1"/>
  <c r="I195" i="6" s="1"/>
  <c r="J195" i="6" s="1"/>
  <c r="Q195" i="6" s="1"/>
  <c r="H283" i="4"/>
  <c r="I44" i="5" s="1"/>
  <c r="H209" i="6" s="1"/>
  <c r="K141" i="4"/>
  <c r="K229" i="4"/>
  <c r="K86" i="4"/>
  <c r="H477" i="4"/>
  <c r="I78" i="5" s="1"/>
  <c r="H119" i="6" s="1"/>
  <c r="H504" i="4"/>
  <c r="I82" i="5" s="1"/>
  <c r="H114" i="6" s="1"/>
  <c r="J136" i="4"/>
  <c r="J18" i="5" s="1"/>
  <c r="K18" i="5" s="1"/>
  <c r="I78" i="6" s="1"/>
  <c r="J78" i="6" s="1"/>
  <c r="Q78" i="6" s="1"/>
  <c r="K144" i="4"/>
  <c r="K149" i="4"/>
  <c r="H214" i="4"/>
  <c r="I29" i="5" s="1"/>
  <c r="H186" i="6" s="1"/>
  <c r="H220" i="4"/>
  <c r="I30" i="5" s="1"/>
  <c r="H194" i="6" s="1"/>
  <c r="H327" i="4"/>
  <c r="I52" i="5" s="1"/>
  <c r="G120" i="4" s="1"/>
  <c r="H120" i="4" s="1"/>
  <c r="K396" i="4"/>
  <c r="K452" i="4"/>
  <c r="K338" i="4"/>
  <c r="J78" i="4"/>
  <c r="J12" i="5" s="1"/>
  <c r="K12" i="5" s="1"/>
  <c r="I295" i="6" s="1"/>
  <c r="J295" i="6" s="1"/>
  <c r="Q295" i="6" s="1"/>
  <c r="K218" i="4"/>
  <c r="E26" i="4"/>
  <c r="F26" i="4" s="1"/>
  <c r="K26" i="4" s="1"/>
  <c r="J202" i="4"/>
  <c r="J27" i="5" s="1"/>
  <c r="K27" i="5" s="1"/>
  <c r="I184" i="6" s="1"/>
  <c r="J184" i="6" s="1"/>
  <c r="Q184" i="6" s="1"/>
  <c r="K267" i="4"/>
  <c r="K345" i="4"/>
  <c r="K370" i="4"/>
  <c r="H383" i="4"/>
  <c r="I61" i="5" s="1"/>
  <c r="H208" i="6" s="1"/>
  <c r="J414" i="4"/>
  <c r="J66" i="5" s="1"/>
  <c r="K66" i="5" s="1"/>
  <c r="I169" i="6" s="1"/>
  <c r="J169" i="6" s="1"/>
  <c r="Q169" i="6" s="1"/>
  <c r="F393" i="4"/>
  <c r="G62" i="5" s="1"/>
  <c r="E117" i="4" s="1"/>
  <c r="F117" i="4" s="1"/>
  <c r="F525" i="4"/>
  <c r="G85" i="5" s="1"/>
  <c r="F113" i="4" s="1"/>
  <c r="J214" i="4"/>
  <c r="J29" i="5" s="1"/>
  <c r="K29" i="5" s="1"/>
  <c r="I186" i="6" s="1"/>
  <c r="J186" i="6" s="1"/>
  <c r="Q186" i="6" s="1"/>
  <c r="J283" i="4"/>
  <c r="J44" i="5" s="1"/>
  <c r="K44" i="5" s="1"/>
  <c r="I209" i="6" s="1"/>
  <c r="J209" i="6" s="1"/>
  <c r="Q209" i="6" s="1"/>
  <c r="H303" i="4"/>
  <c r="I48" i="5" s="1"/>
  <c r="H192" i="6" s="1"/>
  <c r="J459" i="4"/>
  <c r="J75" i="5" s="1"/>
  <c r="K75" i="5" s="1"/>
  <c r="I80" i="6" s="1"/>
  <c r="J80" i="6" s="1"/>
  <c r="Q80" i="6" s="1"/>
  <c r="J94" i="4"/>
  <c r="J14" i="5" s="1"/>
  <c r="K14" i="5" s="1"/>
  <c r="I120" i="6" s="1"/>
  <c r="J120" i="6" s="1"/>
  <c r="Q120" i="6" s="1"/>
  <c r="K132" i="4"/>
  <c r="F303" i="4"/>
  <c r="G48" i="5" s="1"/>
  <c r="F372" i="4"/>
  <c r="G59" i="5" s="1"/>
  <c r="H414" i="4"/>
  <c r="I66" i="5" s="1"/>
  <c r="H169" i="6" s="1"/>
  <c r="J448" i="4"/>
  <c r="J73" i="5" s="1"/>
  <c r="K73" i="5" s="1"/>
  <c r="I172" i="6" s="1"/>
  <c r="J172" i="6" s="1"/>
  <c r="Q172" i="6" s="1"/>
  <c r="K67" i="4"/>
  <c r="K392" i="4"/>
  <c r="H443" i="4"/>
  <c r="I72" i="5" s="1"/>
  <c r="H171" i="6" s="1"/>
  <c r="H497" i="4"/>
  <c r="I81" i="5" s="1"/>
  <c r="H306" i="6" s="1"/>
  <c r="K470" i="4"/>
  <c r="K170" i="4"/>
  <c r="J504" i="4"/>
  <c r="J82" i="5" s="1"/>
  <c r="K82" i="5" s="1"/>
  <c r="I48" i="6" s="1"/>
  <c r="J48" i="6" s="1"/>
  <c r="Q48" i="6" s="1"/>
  <c r="H226" i="4"/>
  <c r="I31" i="5" s="1"/>
  <c r="H195" i="6" s="1"/>
  <c r="K291" i="4"/>
  <c r="J383" i="4"/>
  <c r="J61" i="5" s="1"/>
  <c r="K61" i="5" s="1"/>
  <c r="I208" i="6" s="1"/>
  <c r="J208" i="6" s="1"/>
  <c r="Q208" i="6" s="1"/>
  <c r="J497" i="4"/>
  <c r="J81" i="5" s="1"/>
  <c r="K81" i="5" s="1"/>
  <c r="I47" i="6" s="1"/>
  <c r="J47" i="6" s="1"/>
  <c r="Q47" i="6" s="1"/>
  <c r="H94" i="4"/>
  <c r="I14" i="5" s="1"/>
  <c r="H120" i="6" s="1"/>
  <c r="J166" i="4"/>
  <c r="J21" i="5" s="1"/>
  <c r="K21" i="5" s="1"/>
  <c r="I178" i="6" s="1"/>
  <c r="J178" i="6" s="1"/>
  <c r="Q178" i="6" s="1"/>
  <c r="J293" i="4"/>
  <c r="J46" i="5" s="1"/>
  <c r="K46" i="5" s="1"/>
  <c r="I190" i="6" s="1"/>
  <c r="J190" i="6" s="1"/>
  <c r="Q190" i="6" s="1"/>
  <c r="J372" i="4"/>
  <c r="J59" i="5" s="1"/>
  <c r="K59" i="5" s="1"/>
  <c r="I203" i="6" s="1"/>
  <c r="J203" i="6" s="1"/>
  <c r="Q203" i="6" s="1"/>
  <c r="H471" i="4"/>
  <c r="I77" i="5" s="1"/>
  <c r="H118" i="6" s="1"/>
  <c r="K403" i="4"/>
  <c r="K87" i="4"/>
  <c r="K32" i="4"/>
  <c r="K146" i="4"/>
  <c r="K496" i="4"/>
  <c r="AA224" i="6"/>
  <c r="AA9" i="7" s="1"/>
  <c r="F404" i="4"/>
  <c r="G64" i="5" s="1"/>
  <c r="J208" i="4"/>
  <c r="J28" i="5" s="1"/>
  <c r="K28" i="5" s="1"/>
  <c r="I185" i="6" s="1"/>
  <c r="J185" i="6" s="1"/>
  <c r="Q185" i="6" s="1"/>
  <c r="AO224" i="6"/>
  <c r="AO9" i="7" s="1"/>
  <c r="H57" i="4"/>
  <c r="I10" i="5" s="1"/>
  <c r="H294" i="6" s="1"/>
  <c r="K116" i="4"/>
  <c r="K158" i="4"/>
  <c r="J196" i="4"/>
  <c r="J26" i="5" s="1"/>
  <c r="K26" i="5" s="1"/>
  <c r="I183" i="6" s="1"/>
  <c r="J183" i="6" s="1"/>
  <c r="Q183" i="6" s="1"/>
  <c r="K302" i="4"/>
  <c r="K391" i="4"/>
  <c r="F419" i="4"/>
  <c r="G67" i="5" s="1"/>
  <c r="K533" i="4"/>
  <c r="K73" i="4"/>
  <c r="K266" i="4"/>
  <c r="J362" i="4"/>
  <c r="J57" i="5" s="1"/>
  <c r="K57" i="5" s="1"/>
  <c r="I124" i="4" s="1"/>
  <c r="J124" i="4" s="1"/>
  <c r="J465" i="4"/>
  <c r="J76" i="5" s="1"/>
  <c r="K76" i="5" s="1"/>
  <c r="I330" i="6" s="1"/>
  <c r="J330" i="6" s="1"/>
  <c r="Q330" i="6" s="1"/>
  <c r="K486" i="4"/>
  <c r="K109" i="4"/>
  <c r="K242" i="4"/>
  <c r="K271" i="4"/>
  <c r="K489" i="4"/>
  <c r="K515" i="4"/>
  <c r="K25" i="4"/>
  <c r="F293" i="4"/>
  <c r="G46" i="5" s="1"/>
  <c r="H244" i="4"/>
  <c r="I35" i="5" s="1"/>
  <c r="H199" i="6" s="1"/>
  <c r="J409" i="4"/>
  <c r="J65" i="5" s="1"/>
  <c r="K65" i="5" s="1"/>
  <c r="I168" i="6" s="1"/>
  <c r="J168" i="6" s="1"/>
  <c r="Q168" i="6" s="1"/>
  <c r="K296" i="6"/>
  <c r="E225" i="4"/>
  <c r="F225" i="4" s="1"/>
  <c r="K225" i="4" s="1"/>
  <c r="J320" i="4"/>
  <c r="J51" i="5" s="1"/>
  <c r="K51" i="5" s="1"/>
  <c r="I308" i="6" s="1"/>
  <c r="J308" i="6" s="1"/>
  <c r="Q308" i="6" s="1"/>
  <c r="K495" i="4"/>
  <c r="K139" i="4"/>
  <c r="H278" i="4"/>
  <c r="I43" i="5" s="1"/>
  <c r="H189" i="6" s="1"/>
  <c r="H341" i="4"/>
  <c r="I54" i="5" s="1"/>
  <c r="H116" i="6" s="1"/>
  <c r="F377" i="4"/>
  <c r="G60" i="5" s="1"/>
  <c r="K22" i="4"/>
  <c r="H37" i="4"/>
  <c r="I8" i="5" s="1"/>
  <c r="G140" i="4" s="1"/>
  <c r="H140" i="4" s="1"/>
  <c r="H68" i="4"/>
  <c r="I11" i="5" s="1"/>
  <c r="H111" i="6" s="1"/>
  <c r="E127" i="4"/>
  <c r="F127" i="4" s="1"/>
  <c r="K127" i="4" s="1"/>
  <c r="F153" i="4"/>
  <c r="K153" i="4" s="1"/>
  <c r="K238" i="4"/>
  <c r="J308" i="4"/>
  <c r="J49" i="5" s="1"/>
  <c r="K49" i="5" s="1"/>
  <c r="I193" i="6" s="1"/>
  <c r="J193" i="6" s="1"/>
  <c r="Q193" i="6" s="1"/>
  <c r="K412" i="4"/>
  <c r="J511" i="4"/>
  <c r="J83" i="5" s="1"/>
  <c r="K83" i="5" s="1"/>
  <c r="I307" i="6" s="1"/>
  <c r="J307" i="6" s="1"/>
  <c r="Q307" i="6" s="1"/>
  <c r="J525" i="4"/>
  <c r="J85" i="5" s="1"/>
  <c r="K85" i="5" s="1"/>
  <c r="I113" i="4" s="1"/>
  <c r="J113" i="4" s="1"/>
  <c r="AN224" i="6"/>
  <c r="AN9" i="7" s="1"/>
  <c r="K134" i="4"/>
  <c r="K507" i="4"/>
  <c r="J27" i="4"/>
  <c r="J7" i="5" s="1"/>
  <c r="K7" i="5" s="1"/>
  <c r="I118" i="4" s="1"/>
  <c r="J118" i="4" s="1"/>
  <c r="K63" i="4"/>
  <c r="K212" i="4"/>
  <c r="J273" i="4"/>
  <c r="J42" i="5" s="1"/>
  <c r="K42" i="5" s="1"/>
  <c r="I188" i="6" s="1"/>
  <c r="J188" i="6" s="1"/>
  <c r="Q188" i="6" s="1"/>
  <c r="K437" i="4"/>
  <c r="K481" i="4"/>
  <c r="R224" i="6"/>
  <c r="R9" i="7" s="1"/>
  <c r="K110" i="4"/>
  <c r="H355" i="4"/>
  <c r="I56" i="5" s="1"/>
  <c r="G123" i="4" s="1"/>
  <c r="H123" i="4" s="1"/>
  <c r="K371" i="4"/>
  <c r="AG224" i="6"/>
  <c r="AG9" i="7" s="1"/>
  <c r="K55" i="4"/>
  <c r="K76" i="4"/>
  <c r="K147" i="4"/>
  <c r="K508" i="4"/>
  <c r="K42" i="4"/>
  <c r="K143" i="4"/>
  <c r="K493" i="4"/>
  <c r="K35" i="4"/>
  <c r="K135" i="4"/>
  <c r="J160" i="4"/>
  <c r="J20" i="5" s="1"/>
  <c r="K20" i="5" s="1"/>
  <c r="I177" i="6" s="1"/>
  <c r="J177" i="6" s="1"/>
  <c r="Q177" i="6" s="1"/>
  <c r="H293" i="4"/>
  <c r="I46" i="5" s="1"/>
  <c r="H190" i="6" s="1"/>
  <c r="F471" i="4"/>
  <c r="K516" i="4"/>
  <c r="F433" i="4"/>
  <c r="G70" i="5" s="1"/>
  <c r="K248" i="4"/>
  <c r="H320" i="4"/>
  <c r="I51" i="5" s="1"/>
  <c r="G119" i="4" s="1"/>
  <c r="H119" i="4" s="1"/>
  <c r="J433" i="4"/>
  <c r="J70" i="5" s="1"/>
  <c r="K70" i="5" s="1"/>
  <c r="I175" i="6" s="1"/>
  <c r="J175" i="6" s="1"/>
  <c r="Q175" i="6" s="1"/>
  <c r="J57" i="4"/>
  <c r="J10" i="5" s="1"/>
  <c r="K10" i="5" s="1"/>
  <c r="I35" i="6" s="1"/>
  <c r="J35" i="6" s="1"/>
  <c r="Q35" i="6" s="1"/>
  <c r="K145" i="4"/>
  <c r="J178" i="4"/>
  <c r="J23" i="5" s="1"/>
  <c r="K23" i="5" s="1"/>
  <c r="I180" i="6" s="1"/>
  <c r="J180" i="6" s="1"/>
  <c r="Q180" i="6" s="1"/>
  <c r="F201" i="4"/>
  <c r="K201" i="4" s="1"/>
  <c r="K287" i="4"/>
  <c r="H362" i="4"/>
  <c r="I57" i="5" s="1"/>
  <c r="G124" i="4" s="1"/>
  <c r="H124" i="4" s="1"/>
  <c r="J404" i="4"/>
  <c r="J64" i="5" s="1"/>
  <c r="K64" i="5" s="1"/>
  <c r="I167" i="6" s="1"/>
  <c r="J167" i="6" s="1"/>
  <c r="Q167" i="6" s="1"/>
  <c r="K442" i="4"/>
  <c r="H465" i="4"/>
  <c r="I76" i="5" s="1"/>
  <c r="H82" i="6" s="1"/>
  <c r="K503" i="4"/>
  <c r="H525" i="4"/>
  <c r="H535" i="4"/>
  <c r="I86" i="5" s="1"/>
  <c r="H77" i="6" s="1"/>
  <c r="K83" i="4"/>
  <c r="K272" i="4"/>
  <c r="J477" i="4"/>
  <c r="J78" i="5" s="1"/>
  <c r="K78" i="5" s="1"/>
  <c r="I83" i="6" s="1"/>
  <c r="J83" i="6" s="1"/>
  <c r="Q83" i="6" s="1"/>
  <c r="K33" i="4"/>
  <c r="K84" i="4"/>
  <c r="K352" i="4"/>
  <c r="H372" i="4"/>
  <c r="I59" i="5" s="1"/>
  <c r="H203" i="6" s="1"/>
  <c r="K500" i="4"/>
  <c r="H27" i="4"/>
  <c r="I7" i="5" s="1"/>
  <c r="G118" i="4" s="1"/>
  <c r="H118" i="4" s="1"/>
  <c r="K243" i="4"/>
  <c r="K237" i="4"/>
  <c r="K56" i="4"/>
  <c r="K131" i="4"/>
  <c r="J341" i="4"/>
  <c r="J54" i="5" s="1"/>
  <c r="K54" i="5" s="1"/>
  <c r="I122" i="4" s="1"/>
  <c r="J122" i="4" s="1"/>
  <c r="J9" i="4"/>
  <c r="J5" i="5" s="1"/>
  <c r="K5" i="5" s="1"/>
  <c r="I206" i="6" s="1"/>
  <c r="J206" i="6" s="1"/>
  <c r="Q206" i="6" s="1"/>
  <c r="J68" i="4"/>
  <c r="J11" i="5" s="1"/>
  <c r="K11" i="5" s="1"/>
  <c r="I111" i="6" s="1"/>
  <c r="J111" i="6" s="1"/>
  <c r="Q111" i="6" s="1"/>
  <c r="K125" i="4"/>
  <c r="H239" i="4"/>
  <c r="I34" i="5" s="1"/>
  <c r="H198" i="6" s="1"/>
  <c r="H254" i="4"/>
  <c r="I37" i="5" s="1"/>
  <c r="H201" i="6" s="1"/>
  <c r="F424" i="4"/>
  <c r="G68" i="5" s="1"/>
  <c r="H483" i="4"/>
  <c r="I79" i="5" s="1"/>
  <c r="H84" i="6" s="1"/>
  <c r="K488" i="4"/>
  <c r="K333" i="4"/>
  <c r="F334" i="4"/>
  <c r="H249" i="4"/>
  <c r="I36" i="5" s="1"/>
  <c r="H200" i="6" s="1"/>
  <c r="K247" i="4"/>
  <c r="E195" i="4"/>
  <c r="F195" i="4" s="1"/>
  <c r="K195" i="4" s="1"/>
  <c r="K194" i="4"/>
  <c r="H433" i="4"/>
  <c r="I70" i="5" s="1"/>
  <c r="H175" i="6" s="1"/>
  <c r="K432" i="4"/>
  <c r="K402" i="4"/>
  <c r="H404" i="4"/>
  <c r="I64" i="5" s="1"/>
  <c r="H167" i="6" s="1"/>
  <c r="K52" i="4"/>
  <c r="F57" i="4"/>
  <c r="K20" i="4"/>
  <c r="H288" i="4"/>
  <c r="I45" i="5" s="1"/>
  <c r="H210" i="6" s="1"/>
  <c r="K359" i="4"/>
  <c r="F362" i="4"/>
  <c r="K175" i="4"/>
  <c r="F288" i="4"/>
  <c r="K311" i="4"/>
  <c r="H313" i="4"/>
  <c r="I50" i="5" s="1"/>
  <c r="H79" i="6" s="1"/>
  <c r="E312" i="4"/>
  <c r="F312" i="4" s="1"/>
  <c r="J334" i="4"/>
  <c r="J53" i="5" s="1"/>
  <c r="K53" i="5" s="1"/>
  <c r="K339" i="4"/>
  <c r="F340" i="4"/>
  <c r="K340" i="4" s="1"/>
  <c r="K417" i="4"/>
  <c r="K529" i="4"/>
  <c r="K531" i="4"/>
  <c r="F511" i="4"/>
  <c r="H178" i="4"/>
  <c r="I23" i="5" s="1"/>
  <c r="H180" i="6" s="1"/>
  <c r="F177" i="4"/>
  <c r="K177" i="4" s="1"/>
  <c r="K193" i="4"/>
  <c r="J355" i="4"/>
  <c r="J56" i="5" s="1"/>
  <c r="K56" i="5" s="1"/>
  <c r="K451" i="4"/>
  <c r="K46" i="4"/>
  <c r="K98" i="4"/>
  <c r="K12" i="4"/>
  <c r="K65" i="4"/>
  <c r="H136" i="4"/>
  <c r="I18" i="5" s="1"/>
  <c r="H78" i="6" s="1"/>
  <c r="F136" i="4"/>
  <c r="K157" i="4"/>
  <c r="H160" i="4"/>
  <c r="I20" i="5" s="1"/>
  <c r="H177" i="6" s="1"/>
  <c r="F159" i="4"/>
  <c r="K159" i="4" s="1"/>
  <c r="K211" i="4"/>
  <c r="F244" i="4"/>
  <c r="K296" i="4"/>
  <c r="K351" i="4"/>
  <c r="K462" i="4"/>
  <c r="F465" i="4"/>
  <c r="J16" i="4"/>
  <c r="K21" i="4"/>
  <c r="F88" i="4"/>
  <c r="K331" i="4"/>
  <c r="K360" i="4"/>
  <c r="F409" i="4"/>
  <c r="K408" i="4"/>
  <c r="H78" i="4"/>
  <c r="I12" i="5" s="1"/>
  <c r="H295" i="6" s="1"/>
  <c r="F189" i="4"/>
  <c r="K189" i="4" s="1"/>
  <c r="H190" i="4"/>
  <c r="I25" i="5" s="1"/>
  <c r="I79" i="6"/>
  <c r="J79" i="6" s="1"/>
  <c r="Q79" i="6" s="1"/>
  <c r="K380" i="4"/>
  <c r="H490" i="4"/>
  <c r="I80" i="5" s="1"/>
  <c r="H148" i="6" s="1"/>
  <c r="AM224" i="6"/>
  <c r="AM9" i="7" s="1"/>
  <c r="J37" i="4"/>
  <c r="K66" i="4"/>
  <c r="K77" i="4"/>
  <c r="K169" i="4"/>
  <c r="K176" i="4"/>
  <c r="K187" i="4"/>
  <c r="E207" i="4"/>
  <c r="F207" i="4" s="1"/>
  <c r="K205" i="4"/>
  <c r="H208" i="4"/>
  <c r="I28" i="5" s="1"/>
  <c r="K323" i="4"/>
  <c r="F327" i="4"/>
  <c r="K381" i="4"/>
  <c r="F453" i="4"/>
  <c r="E172" i="6"/>
  <c r="F172" i="6" s="1"/>
  <c r="H448" i="4"/>
  <c r="I73" i="5" s="1"/>
  <c r="H172" i="6" s="1"/>
  <c r="K446" i="4"/>
  <c r="K104" i="4"/>
  <c r="AD224" i="6"/>
  <c r="AD9" i="7" s="1"/>
  <c r="K62" i="4"/>
  <c r="L16" i="5"/>
  <c r="I207" i="6"/>
  <c r="J207" i="6" s="1"/>
  <c r="Q207" i="6" s="1"/>
  <c r="K297" i="4"/>
  <c r="K316" i="4"/>
  <c r="F320" i="4"/>
  <c r="AC224" i="6"/>
  <c r="AC9" i="7" s="1"/>
  <c r="AP224" i="6"/>
  <c r="AP9" i="7" s="1"/>
  <c r="Z224" i="6"/>
  <c r="Z9" i="7" s="1"/>
  <c r="K353" i="4"/>
  <c r="K114" i="4"/>
  <c r="K188" i="4"/>
  <c r="H230" i="4"/>
  <c r="I32" i="5" s="1"/>
  <c r="F239" i="4"/>
  <c r="K281" i="4"/>
  <c r="F283" i="4"/>
  <c r="F354" i="4"/>
  <c r="K354" i="4" s="1"/>
  <c r="E382" i="4"/>
  <c r="F382" i="4" s="1"/>
  <c r="K382" i="4" s="1"/>
  <c r="F398" i="4"/>
  <c r="K398" i="4" s="1"/>
  <c r="F438" i="4"/>
  <c r="J471" i="4"/>
  <c r="J77" i="5" s="1"/>
  <c r="K77" i="5" s="1"/>
  <c r="J483" i="4"/>
  <c r="J79" i="5" s="1"/>
  <c r="K79" i="5" s="1"/>
  <c r="I84" i="6" s="1"/>
  <c r="J84" i="6" s="1"/>
  <c r="Q84" i="6" s="1"/>
  <c r="Y224" i="6"/>
  <c r="Y9" i="7" s="1"/>
  <c r="H334" i="4"/>
  <c r="I53" i="5" s="1"/>
  <c r="H184" i="4"/>
  <c r="I24" i="5" s="1"/>
  <c r="H181" i="6" s="1"/>
  <c r="K181" i="4"/>
  <c r="F183" i="4"/>
  <c r="K183" i="4" s="1"/>
  <c r="K51" i="4"/>
  <c r="K517" i="4"/>
  <c r="K36" i="4"/>
  <c r="K142" i="4"/>
  <c r="H166" i="4"/>
  <c r="I21" i="5" s="1"/>
  <c r="H178" i="6" s="1"/>
  <c r="E165" i="4"/>
  <c r="F165" i="4" s="1"/>
  <c r="K200" i="4"/>
  <c r="K233" i="4"/>
  <c r="H234" i="4"/>
  <c r="I33" i="5" s="1"/>
  <c r="K252" i="4"/>
  <c r="K337" i="4"/>
  <c r="K469" i="4"/>
  <c r="F504" i="4"/>
  <c r="J535" i="4"/>
  <c r="J86" i="5" s="1"/>
  <c r="K86" i="5" s="1"/>
  <c r="K528" i="4"/>
  <c r="K182" i="4"/>
  <c r="K344" i="4"/>
  <c r="K199" i="4"/>
  <c r="H202" i="4"/>
  <c r="I27" i="5" s="1"/>
  <c r="H184" i="6" s="1"/>
  <c r="K223" i="4"/>
  <c r="K306" i="4"/>
  <c r="F308" i="4"/>
  <c r="K151" i="4"/>
  <c r="H268" i="4"/>
  <c r="I41" i="5" s="1"/>
  <c r="H187" i="6" s="1"/>
  <c r="K292" i="4"/>
  <c r="K375" i="4"/>
  <c r="H377" i="4"/>
  <c r="I60" i="5" s="1"/>
  <c r="H204" i="6" s="1"/>
  <c r="J47" i="4"/>
  <c r="J9" i="5" s="1"/>
  <c r="K9" i="5" s="1"/>
  <c r="J100" i="4"/>
  <c r="J15" i="5" s="1"/>
  <c r="K15" i="5" s="1"/>
  <c r="I121" i="6" s="1"/>
  <c r="J121" i="6" s="1"/>
  <c r="Q121" i="6" s="1"/>
  <c r="K346" i="4"/>
  <c r="F347" i="4"/>
  <c r="K347" i="4" s="1"/>
  <c r="K376" i="4"/>
  <c r="F518" i="4"/>
  <c r="H297" i="6"/>
  <c r="K297" i="6" s="1"/>
  <c r="L39" i="5"/>
  <c r="X224" i="6"/>
  <c r="X9" i="7" s="1"/>
  <c r="F44" i="4"/>
  <c r="K44" i="4" s="1"/>
  <c r="K40" i="4"/>
  <c r="K24" i="4"/>
  <c r="K31" i="4"/>
  <c r="F37" i="4"/>
  <c r="G8" i="5" s="1"/>
  <c r="F140" i="4" s="1"/>
  <c r="K107" i="4"/>
  <c r="H47" i="4"/>
  <c r="I9" i="5" s="1"/>
  <c r="K45" i="4"/>
  <c r="F78" i="4"/>
  <c r="K97" i="4"/>
  <c r="H100" i="4"/>
  <c r="I15" i="5" s="1"/>
  <c r="H121" i="6" s="1"/>
  <c r="F99" i="4"/>
  <c r="K99" i="4" s="1"/>
  <c r="K217" i="4"/>
  <c r="K224" i="4"/>
  <c r="K286" i="4"/>
  <c r="K366" i="4"/>
  <c r="K397" i="4"/>
  <c r="J419" i="4"/>
  <c r="J67" i="5" s="1"/>
  <c r="K67" i="5" s="1"/>
  <c r="I170" i="6" s="1"/>
  <c r="J170" i="6" s="1"/>
  <c r="Q170" i="6" s="1"/>
  <c r="K427" i="4"/>
  <c r="K458" i="4"/>
  <c r="F497" i="4"/>
  <c r="H511" i="4"/>
  <c r="I83" i="5" s="1"/>
  <c r="H307" i="6" s="1"/>
  <c r="E202" i="6"/>
  <c r="F202" i="6" s="1"/>
  <c r="K6" i="4"/>
  <c r="K13" i="4"/>
  <c r="J254" i="4"/>
  <c r="J37" i="5" s="1"/>
  <c r="K37" i="5" s="1"/>
  <c r="I201" i="6" s="1"/>
  <c r="J201" i="6" s="1"/>
  <c r="Q201" i="6" s="1"/>
  <c r="J327" i="4"/>
  <c r="J52" i="5" s="1"/>
  <c r="K52" i="5" s="1"/>
  <c r="K330" i="4"/>
  <c r="J377" i="4"/>
  <c r="J60" i="5" s="1"/>
  <c r="K60" i="5" s="1"/>
  <c r="I204" i="6" s="1"/>
  <c r="J204" i="6" s="1"/>
  <c r="Q204" i="6" s="1"/>
  <c r="K423" i="4"/>
  <c r="K474" i="4"/>
  <c r="F477" i="4"/>
  <c r="K480" i="4"/>
  <c r="K487" i="4"/>
  <c r="F8" i="4"/>
  <c r="K8" i="4" s="1"/>
  <c r="K53" i="4"/>
  <c r="F171" i="4"/>
  <c r="K171" i="4" s="1"/>
  <c r="K325" i="4"/>
  <c r="K332" i="4"/>
  <c r="AE224" i="6"/>
  <c r="AE9" i="7" s="1"/>
  <c r="AH224" i="6"/>
  <c r="AH9" i="7" s="1"/>
  <c r="V224" i="6"/>
  <c r="V9" i="7" s="1"/>
  <c r="W224" i="6"/>
  <c r="W9" i="7" s="1"/>
  <c r="K91" i="4"/>
  <c r="H16" i="4"/>
  <c r="I6" i="5" s="1"/>
  <c r="H146" i="6" s="1"/>
  <c r="K30" i="4"/>
  <c r="F68" i="4"/>
  <c r="K317" i="4"/>
  <c r="J393" i="4"/>
  <c r="J62" i="5" s="1"/>
  <c r="K62" i="5" s="1"/>
  <c r="K428" i="4"/>
  <c r="K447" i="4"/>
  <c r="L40" i="5"/>
  <c r="F298" i="6"/>
  <c r="K298" i="6" s="1"/>
  <c r="AT224" i="6"/>
  <c r="AT9" i="7" s="1"/>
  <c r="K282" i="4"/>
  <c r="H393" i="4"/>
  <c r="I62" i="5" s="1"/>
  <c r="AS224" i="6"/>
  <c r="AS9" i="7" s="1"/>
  <c r="H9" i="4"/>
  <c r="I5" i="5" s="1"/>
  <c r="H206" i="6" s="1"/>
  <c r="K43" i="4"/>
  <c r="K318" i="4"/>
  <c r="J367" i="4"/>
  <c r="K386" i="4"/>
  <c r="F483" i="4"/>
  <c r="K523" i="4"/>
  <c r="AR224" i="6"/>
  <c r="AR9" i="7" s="1"/>
  <c r="AB224" i="6"/>
  <c r="AB9" i="7" s="1"/>
  <c r="K71" i="4"/>
  <c r="K112" i="4"/>
  <c r="K358" i="4"/>
  <c r="K457" i="4"/>
  <c r="J490" i="4"/>
  <c r="J80" i="5" s="1"/>
  <c r="K80" i="5" s="1"/>
  <c r="I148" i="6" s="1"/>
  <c r="J148" i="6" s="1"/>
  <c r="Q148" i="6" s="1"/>
  <c r="F490" i="4"/>
  <c r="K534" i="4"/>
  <c r="K50" i="4"/>
  <c r="H273" i="4"/>
  <c r="I42" i="5" s="1"/>
  <c r="H188" i="6" s="1"/>
  <c r="J424" i="4"/>
  <c r="J68" i="5" s="1"/>
  <c r="K68" i="5" s="1"/>
  <c r="I166" i="6" s="1"/>
  <c r="J166" i="6" s="1"/>
  <c r="J453" i="4"/>
  <c r="J74" i="5" s="1"/>
  <c r="K74" i="5" s="1"/>
  <c r="I173" i="6" s="1"/>
  <c r="J173" i="6" s="1"/>
  <c r="Q173" i="6" s="1"/>
  <c r="AQ224" i="6"/>
  <c r="AQ9" i="7" s="1"/>
  <c r="K418" i="4"/>
  <c r="K81" i="4"/>
  <c r="K19" i="4"/>
  <c r="K61" i="4"/>
  <c r="F93" i="4"/>
  <c r="H196" i="4"/>
  <c r="I26" i="5" s="1"/>
  <c r="H183" i="6" s="1"/>
  <c r="F213" i="4"/>
  <c r="K213" i="4" s="1"/>
  <c r="J190" i="4"/>
  <c r="J25" i="5" s="1"/>
  <c r="K25" i="5" s="1"/>
  <c r="I182" i="6" s="1"/>
  <c r="J182" i="6" s="1"/>
  <c r="Q182" i="6" s="1"/>
  <c r="K277" i="4"/>
  <c r="H348" i="4"/>
  <c r="I55" i="5" s="1"/>
  <c r="H311" i="6" s="1"/>
  <c r="K387" i="4"/>
  <c r="H409" i="4"/>
  <c r="I65" i="5" s="1"/>
  <c r="H168" i="6" s="1"/>
  <c r="K413" i="4"/>
  <c r="K524" i="4"/>
  <c r="G69" i="5"/>
  <c r="K92" i="4"/>
  <c r="H459" i="4"/>
  <c r="I75" i="5" s="1"/>
  <c r="H80" i="6" s="1"/>
  <c r="K463" i="4"/>
  <c r="K501" i="4"/>
  <c r="AJ224" i="6"/>
  <c r="AJ9" i="7" s="1"/>
  <c r="T224" i="6"/>
  <c r="T9" i="7" s="1"/>
  <c r="K14" i="4"/>
  <c r="K72" i="4"/>
  <c r="K82" i="4"/>
  <c r="K103" i="4"/>
  <c r="K133" i="4"/>
  <c r="K163" i="4"/>
  <c r="K407" i="4"/>
  <c r="K422" i="4"/>
  <c r="K464" i="4"/>
  <c r="K522" i="4"/>
  <c r="AI224" i="6"/>
  <c r="AI9" i="7" s="1"/>
  <c r="S224" i="6"/>
  <c r="S9" i="7" s="1"/>
  <c r="AL224" i="6"/>
  <c r="AL9" i="7" s="1"/>
  <c r="K456" i="4"/>
  <c r="F459" i="4"/>
  <c r="K482" i="4"/>
  <c r="H518" i="4"/>
  <c r="I84" i="5" s="1"/>
  <c r="H49" i="6" s="1"/>
  <c r="AK224" i="6"/>
  <c r="AK9" i="7" s="1"/>
  <c r="U224" i="6"/>
  <c r="U9" i="7" s="1"/>
  <c r="K148" i="4"/>
  <c r="K324" i="4"/>
  <c r="K365" i="4"/>
  <c r="K494" i="4"/>
  <c r="K510" i="4"/>
  <c r="AF224" i="6"/>
  <c r="AF9" i="7" s="1"/>
  <c r="K388" i="4"/>
  <c r="K502" i="4"/>
  <c r="K514" i="4"/>
  <c r="K521" i="4"/>
  <c r="K468" i="4"/>
  <c r="AB284" i="6"/>
  <c r="AB11" i="7" s="1"/>
  <c r="AS284" i="6"/>
  <c r="AS11" i="7" s="1"/>
  <c r="U164" i="6"/>
  <c r="U8" i="7" s="1"/>
  <c r="AK24" i="6"/>
  <c r="AK5" i="7" s="1"/>
  <c r="H63" i="6"/>
  <c r="J63" i="6"/>
  <c r="Q63" i="6" s="1"/>
  <c r="H286" i="6"/>
  <c r="J286" i="6"/>
  <c r="Q286" i="6" s="1"/>
  <c r="J66" i="6"/>
  <c r="Q66" i="6" s="1"/>
  <c r="H321" i="6"/>
  <c r="AC284" i="6"/>
  <c r="AC11" i="7" s="1"/>
  <c r="J322" i="6"/>
  <c r="Q322" i="6" s="1"/>
  <c r="F325" i="6"/>
  <c r="AG144" i="6"/>
  <c r="AG7" i="7" s="1"/>
  <c r="J106" i="6"/>
  <c r="Q106" i="6" s="1"/>
  <c r="H28" i="6"/>
  <c r="J68" i="6"/>
  <c r="Q68" i="6" s="1"/>
  <c r="AR284" i="6"/>
  <c r="AR11" i="7" s="1"/>
  <c r="AH144" i="6"/>
  <c r="AH7" i="7" s="1"/>
  <c r="R144" i="6"/>
  <c r="R7" i="7" s="1"/>
  <c r="F28" i="6"/>
  <c r="J30" i="6"/>
  <c r="Q30" i="6" s="1"/>
  <c r="AL24" i="6"/>
  <c r="AL5" i="7" s="1"/>
  <c r="V24" i="6"/>
  <c r="V5" i="7" s="1"/>
  <c r="F68" i="6"/>
  <c r="AL284" i="6"/>
  <c r="AL11" i="7" s="1"/>
  <c r="V284" i="6"/>
  <c r="V11" i="7" s="1"/>
  <c r="AI24" i="6"/>
  <c r="AI5" i="7" s="1"/>
  <c r="S24" i="6"/>
  <c r="S5" i="7" s="1"/>
  <c r="AJ104" i="6"/>
  <c r="AJ6" i="7" s="1"/>
  <c r="AE144" i="6"/>
  <c r="AE7" i="7" s="1"/>
  <c r="J6" i="6"/>
  <c r="Q6" i="6" s="1"/>
  <c r="J8" i="6"/>
  <c r="Q8" i="6" s="1"/>
  <c r="AE284" i="6"/>
  <c r="AE11" i="7" s="1"/>
  <c r="F267" i="6"/>
  <c r="J268" i="6"/>
  <c r="Q268" i="6" s="1"/>
  <c r="J319" i="6"/>
  <c r="Q319" i="6" s="1"/>
  <c r="AF144" i="6"/>
  <c r="AF7" i="7" s="1"/>
  <c r="AT284" i="6"/>
  <c r="AT11" i="7" s="1"/>
  <c r="AD284" i="6"/>
  <c r="AD11" i="7" s="1"/>
  <c r="H268" i="6"/>
  <c r="F269" i="6" s="1"/>
  <c r="K269" i="6" s="1"/>
  <c r="H319" i="6"/>
  <c r="K319" i="6" s="1"/>
  <c r="AK104" i="6"/>
  <c r="AK6" i="7" s="1"/>
  <c r="U104" i="6"/>
  <c r="U6" i="7" s="1"/>
  <c r="AM164" i="6"/>
  <c r="AM8" i="7" s="1"/>
  <c r="W164" i="6"/>
  <c r="W8" i="7" s="1"/>
  <c r="H149" i="6"/>
  <c r="F150" i="6" s="1"/>
  <c r="K150" i="6" s="1"/>
  <c r="AG284" i="6"/>
  <c r="AG11" i="7" s="1"/>
  <c r="J325" i="6"/>
  <c r="Q325" i="6" s="1"/>
  <c r="T104" i="6"/>
  <c r="T6" i="7" s="1"/>
  <c r="V164" i="6"/>
  <c r="V8" i="7" s="1"/>
  <c r="J266" i="6"/>
  <c r="Q266" i="6" s="1"/>
  <c r="AG24" i="6"/>
  <c r="AG5" i="7" s="1"/>
  <c r="F69" i="6"/>
  <c r="H147" i="6"/>
  <c r="AF24" i="6"/>
  <c r="AF5" i="7" s="1"/>
  <c r="F147" i="6"/>
  <c r="K147" i="6" s="1"/>
  <c r="H332" i="6"/>
  <c r="Z284" i="6"/>
  <c r="Z11" i="7" s="1"/>
  <c r="AQ164" i="6"/>
  <c r="AQ8" i="7" s="1"/>
  <c r="AA164" i="6"/>
  <c r="AA8" i="7" s="1"/>
  <c r="AM284" i="6"/>
  <c r="AM11" i="7" s="1"/>
  <c r="W284" i="6"/>
  <c r="W11" i="7" s="1"/>
  <c r="AO284" i="6"/>
  <c r="AO11" i="7" s="1"/>
  <c r="Y284" i="6"/>
  <c r="Y11" i="7" s="1"/>
  <c r="AF344" i="6"/>
  <c r="AF12" i="7" s="1"/>
  <c r="U24" i="6"/>
  <c r="U5" i="7" s="1"/>
  <c r="AR164" i="6"/>
  <c r="AR8" i="7" s="1"/>
  <c r="AP284" i="6"/>
  <c r="AP11" i="7" s="1"/>
  <c r="AP164" i="6"/>
  <c r="AP8" i="7" s="1"/>
  <c r="Z164" i="6"/>
  <c r="Z8" i="7" s="1"/>
  <c r="AJ284" i="6"/>
  <c r="AJ11" i="7" s="1"/>
  <c r="T284" i="6"/>
  <c r="T11" i="7" s="1"/>
  <c r="AK284" i="6"/>
  <c r="AK11" i="7" s="1"/>
  <c r="U284" i="6"/>
  <c r="U11" i="7" s="1"/>
  <c r="J324" i="6"/>
  <c r="Q324" i="6" s="1"/>
  <c r="X284" i="6"/>
  <c r="X11" i="7" s="1"/>
  <c r="S344" i="6"/>
  <c r="S12" i="7" s="1"/>
  <c r="AO164" i="6"/>
  <c r="AO8" i="7" s="1"/>
  <c r="Y164" i="6"/>
  <c r="Y8" i="7" s="1"/>
  <c r="AI284" i="6"/>
  <c r="AI11" i="7" s="1"/>
  <c r="S284" i="6"/>
  <c r="S11" i="7" s="1"/>
  <c r="F286" i="6"/>
  <c r="J288" i="6"/>
  <c r="Q288" i="6" s="1"/>
  <c r="F324" i="6"/>
  <c r="AB164" i="6"/>
  <c r="AB8" i="7" s="1"/>
  <c r="AG344" i="6"/>
  <c r="AG12" i="7" s="1"/>
  <c r="AN164" i="6"/>
  <c r="AN8" i="7" s="1"/>
  <c r="X164" i="6"/>
  <c r="X8" i="7" s="1"/>
  <c r="J149" i="6"/>
  <c r="Q149" i="6" s="1"/>
  <c r="AH284" i="6"/>
  <c r="AH11" i="7" s="1"/>
  <c r="R284" i="6"/>
  <c r="R11" i="7" s="1"/>
  <c r="H86" i="6"/>
  <c r="F86" i="6"/>
  <c r="F85" i="6"/>
  <c r="J85" i="6"/>
  <c r="Q85" i="6" s="1"/>
  <c r="F70" i="6"/>
  <c r="AI144" i="6"/>
  <c r="AI7" i="7" s="1"/>
  <c r="S144" i="6"/>
  <c r="S7" i="7" s="1"/>
  <c r="F117" i="6"/>
  <c r="AK344" i="6"/>
  <c r="AK12" i="7" s="1"/>
  <c r="U344" i="6"/>
  <c r="U12" i="7" s="1"/>
  <c r="AH24" i="6"/>
  <c r="AH5" i="7" s="1"/>
  <c r="R24" i="6"/>
  <c r="R5" i="7" s="1"/>
  <c r="AI104" i="6"/>
  <c r="AI6" i="7" s="1"/>
  <c r="S104" i="6"/>
  <c r="S6" i="7" s="1"/>
  <c r="F71" i="6"/>
  <c r="AN284" i="6"/>
  <c r="AN11" i="7" s="1"/>
  <c r="AH344" i="6"/>
  <c r="AH12" i="7" s="1"/>
  <c r="AT144" i="6"/>
  <c r="AT7" i="7" s="1"/>
  <c r="AD344" i="6"/>
  <c r="AD12" i="7" s="1"/>
  <c r="AE24" i="6"/>
  <c r="AE5" i="7" s="1"/>
  <c r="AL164" i="6"/>
  <c r="AL8" i="7" s="1"/>
  <c r="AR24" i="6"/>
  <c r="AR5" i="7" s="1"/>
  <c r="AB24" i="6"/>
  <c r="AB5" i="7" s="1"/>
  <c r="AT24" i="6"/>
  <c r="AT5" i="7" s="1"/>
  <c r="AD24" i="6"/>
  <c r="AD5" i="7" s="1"/>
  <c r="H8" i="6"/>
  <c r="AT104" i="6"/>
  <c r="AT6" i="7" s="1"/>
  <c r="AD104" i="6"/>
  <c r="AD6" i="7" s="1"/>
  <c r="AE104" i="6"/>
  <c r="AE6" i="7" s="1"/>
  <c r="J29" i="6"/>
  <c r="Q29" i="6" s="1"/>
  <c r="J64" i="6"/>
  <c r="Q64" i="6" s="1"/>
  <c r="AK164" i="6"/>
  <c r="AK8" i="7" s="1"/>
  <c r="J267" i="6"/>
  <c r="AR344" i="6"/>
  <c r="AR12" i="7" s="1"/>
  <c r="AB344" i="6"/>
  <c r="AB12" i="7" s="1"/>
  <c r="F288" i="6"/>
  <c r="J289" i="6"/>
  <c r="Q289" i="6" s="1"/>
  <c r="F322" i="6"/>
  <c r="F332" i="6"/>
  <c r="AF104" i="6"/>
  <c r="AF6" i="7" s="1"/>
  <c r="AG104" i="6"/>
  <c r="AG6" i="7" s="1"/>
  <c r="AD144" i="6"/>
  <c r="AD7" i="7" s="1"/>
  <c r="AT344" i="6"/>
  <c r="AT12" i="7" s="1"/>
  <c r="AS24" i="6"/>
  <c r="AS5" i="7" s="1"/>
  <c r="AC24" i="6"/>
  <c r="AC5" i="7" s="1"/>
  <c r="AF284" i="6"/>
  <c r="AF11" i="7" s="1"/>
  <c r="AQ24" i="6"/>
  <c r="AQ5" i="7" s="1"/>
  <c r="AA24" i="6"/>
  <c r="AA5" i="7" s="1"/>
  <c r="AS104" i="6"/>
  <c r="AS6" i="7" s="1"/>
  <c r="AC104" i="6"/>
  <c r="AC6" i="7" s="1"/>
  <c r="F64" i="6"/>
  <c r="K64" i="6" s="1"/>
  <c r="AJ164" i="6"/>
  <c r="AJ8" i="7" s="1"/>
  <c r="T164" i="6"/>
  <c r="T8" i="7" s="1"/>
  <c r="AQ344" i="6"/>
  <c r="AQ12" i="7" s="1"/>
  <c r="AA344" i="6"/>
  <c r="AA12" i="7" s="1"/>
  <c r="AS344" i="6"/>
  <c r="AS12" i="7" s="1"/>
  <c r="AC344" i="6"/>
  <c r="AC12" i="7" s="1"/>
  <c r="AB104" i="6"/>
  <c r="AB6" i="7" s="1"/>
  <c r="AQ104" i="6"/>
  <c r="AQ6" i="7" s="1"/>
  <c r="AO144" i="6"/>
  <c r="AO7" i="7" s="1"/>
  <c r="AN24" i="6"/>
  <c r="AN5" i="7" s="1"/>
  <c r="X24" i="6"/>
  <c r="X5" i="7" s="1"/>
  <c r="AP104" i="6"/>
  <c r="AP6" i="7" s="1"/>
  <c r="Z104" i="6"/>
  <c r="Z6" i="7" s="1"/>
  <c r="J67" i="6"/>
  <c r="Q67" i="6" s="1"/>
  <c r="AN144" i="6"/>
  <c r="AN7" i="7" s="1"/>
  <c r="X144" i="6"/>
  <c r="X7" i="7" s="1"/>
  <c r="AP144" i="6"/>
  <c r="AP7" i="7" s="1"/>
  <c r="Z144" i="6"/>
  <c r="Z7" i="7" s="1"/>
  <c r="AG164" i="6"/>
  <c r="AG8" i="7" s="1"/>
  <c r="AQ284" i="6"/>
  <c r="AQ11" i="7" s="1"/>
  <c r="AA284" i="6"/>
  <c r="AA11" i="7" s="1"/>
  <c r="AN344" i="6"/>
  <c r="AN12" i="7" s="1"/>
  <c r="X344" i="6"/>
  <c r="X12" i="7" s="1"/>
  <c r="AS144" i="6"/>
  <c r="AS7" i="7" s="1"/>
  <c r="Z24" i="6"/>
  <c r="Z5" i="7" s="1"/>
  <c r="AR104" i="6"/>
  <c r="AR6" i="7" s="1"/>
  <c r="Y24" i="6"/>
  <c r="Y5" i="7" s="1"/>
  <c r="AQ144" i="6"/>
  <c r="AQ7" i="7" s="1"/>
  <c r="AH164" i="6"/>
  <c r="AH8" i="7" s="1"/>
  <c r="AM24" i="6"/>
  <c r="AM5" i="7" s="1"/>
  <c r="W24" i="6"/>
  <c r="W5" i="7" s="1"/>
  <c r="AO104" i="6"/>
  <c r="AO6" i="7" s="1"/>
  <c r="Y104" i="6"/>
  <c r="Y6" i="7" s="1"/>
  <c r="AM144" i="6"/>
  <c r="AM7" i="7" s="1"/>
  <c r="W144" i="6"/>
  <c r="W7" i="7" s="1"/>
  <c r="AF164" i="6"/>
  <c r="AF8" i="7" s="1"/>
  <c r="AM344" i="6"/>
  <c r="AM12" i="7" s="1"/>
  <c r="W344" i="6"/>
  <c r="W12" i="7" s="1"/>
  <c r="AN104" i="6"/>
  <c r="AN6" i="7" s="1"/>
  <c r="X104" i="6"/>
  <c r="X6" i="7" s="1"/>
  <c r="AL144" i="6"/>
  <c r="AL7" i="7" s="1"/>
  <c r="V144" i="6"/>
  <c r="V7" i="7" s="1"/>
  <c r="AE164" i="6"/>
  <c r="AE8" i="7" s="1"/>
  <c r="AJ344" i="6"/>
  <c r="AJ12" i="7" s="1"/>
  <c r="T344" i="6"/>
  <c r="T12" i="7" s="1"/>
  <c r="Y344" i="6"/>
  <c r="Y12" i="7" s="1"/>
  <c r="AM104" i="6"/>
  <c r="AM6" i="7" s="1"/>
  <c r="W104" i="6"/>
  <c r="W6" i="7" s="1"/>
  <c r="AK144" i="6"/>
  <c r="AK7" i="7" s="1"/>
  <c r="U144" i="6"/>
  <c r="U7" i="7" s="1"/>
  <c r="AT164" i="6"/>
  <c r="AT8" i="7" s="1"/>
  <c r="AD164" i="6"/>
  <c r="AD8" i="7" s="1"/>
  <c r="F327" i="6"/>
  <c r="AI344" i="6"/>
  <c r="AI12" i="7" s="1"/>
  <c r="AH104" i="6"/>
  <c r="AH6" i="7" s="1"/>
  <c r="R104" i="6"/>
  <c r="R6" i="7" s="1"/>
  <c r="R344" i="6"/>
  <c r="R12" i="7" s="1"/>
  <c r="AC144" i="6"/>
  <c r="AC7" i="7" s="1"/>
  <c r="AE344" i="6"/>
  <c r="AE12" i="7" s="1"/>
  <c r="AP24" i="6"/>
  <c r="AP5" i="7" s="1"/>
  <c r="AR144" i="6"/>
  <c r="AR7" i="7" s="1"/>
  <c r="AB144" i="6"/>
  <c r="AB7" i="7" s="1"/>
  <c r="AI164" i="6"/>
  <c r="AI8" i="7" s="1"/>
  <c r="S164" i="6"/>
  <c r="S8" i="7" s="1"/>
  <c r="AP344" i="6"/>
  <c r="AP12" i="7" s="1"/>
  <c r="Z344" i="6"/>
  <c r="Z12" i="7" s="1"/>
  <c r="AO24" i="6"/>
  <c r="AO5" i="7" s="1"/>
  <c r="AA104" i="6"/>
  <c r="AA6" i="7" s="1"/>
  <c r="Y144" i="6"/>
  <c r="Y7" i="7" s="1"/>
  <c r="AA144" i="6"/>
  <c r="AA7" i="7" s="1"/>
  <c r="R164" i="6"/>
  <c r="R8" i="7" s="1"/>
  <c r="AO344" i="6"/>
  <c r="AO12" i="7" s="1"/>
  <c r="AJ24" i="6"/>
  <c r="AJ5" i="7" s="1"/>
  <c r="T24" i="6"/>
  <c r="T5" i="7" s="1"/>
  <c r="AL104" i="6"/>
  <c r="AL6" i="7" s="1"/>
  <c r="V104" i="6"/>
  <c r="V6" i="7" s="1"/>
  <c r="J69" i="6"/>
  <c r="Q69" i="6" s="1"/>
  <c r="AJ144" i="6"/>
  <c r="AJ7" i="7" s="1"/>
  <c r="T144" i="6"/>
  <c r="T7" i="7" s="1"/>
  <c r="J117" i="6"/>
  <c r="Q117" i="6" s="1"/>
  <c r="AS164" i="6"/>
  <c r="AS8" i="7" s="1"/>
  <c r="AC164" i="6"/>
  <c r="AC8" i="7" s="1"/>
  <c r="AL344" i="6"/>
  <c r="AL12" i="7" s="1"/>
  <c r="V344" i="6"/>
  <c r="V12" i="7" s="1"/>
  <c r="H328" i="6"/>
  <c r="F10" i="6"/>
  <c r="H10" i="6"/>
  <c r="J10" i="6"/>
  <c r="Q10" i="6" s="1"/>
  <c r="J11" i="6"/>
  <c r="Q11" i="6" s="1"/>
  <c r="H11" i="6"/>
  <c r="F11" i="6"/>
  <c r="F66" i="6"/>
  <c r="J321" i="6"/>
  <c r="Q321" i="6" s="1"/>
  <c r="J328" i="6"/>
  <c r="Q328" i="6" s="1"/>
  <c r="H29" i="6"/>
  <c r="J62" i="6"/>
  <c r="Q62" i="6" s="1"/>
  <c r="F67" i="6"/>
  <c r="J287" i="6"/>
  <c r="Q287" i="6" s="1"/>
  <c r="Q147" i="6"/>
  <c r="F266" i="6"/>
  <c r="J318" i="6"/>
  <c r="Q318" i="6" s="1"/>
  <c r="F62" i="6"/>
  <c r="F287" i="6"/>
  <c r="F318" i="6"/>
  <c r="K318" i="6" s="1"/>
  <c r="J26" i="6"/>
  <c r="F30" i="6"/>
  <c r="F63" i="6"/>
  <c r="K63" i="6" s="1"/>
  <c r="F106" i="6"/>
  <c r="H6" i="6"/>
  <c r="J107" i="6"/>
  <c r="Q107" i="6" s="1"/>
  <c r="J122" i="6"/>
  <c r="Q122" i="6" s="1"/>
  <c r="J326" i="6"/>
  <c r="Q326" i="6" s="1"/>
  <c r="F26" i="6"/>
  <c r="J70" i="6"/>
  <c r="Q70" i="6" s="1"/>
  <c r="H85" i="6"/>
  <c r="H122" i="6"/>
  <c r="F289" i="6"/>
  <c r="J27" i="6"/>
  <c r="Q27" i="6" s="1"/>
  <c r="F107" i="6"/>
  <c r="J323" i="6"/>
  <c r="Q323" i="6" s="1"/>
  <c r="F326" i="6"/>
  <c r="J331" i="6"/>
  <c r="Q331" i="6" s="1"/>
  <c r="J7" i="6"/>
  <c r="J65" i="6"/>
  <c r="Q65" i="6" s="1"/>
  <c r="J86" i="6"/>
  <c r="Q86" i="6" s="1"/>
  <c r="J123" i="6"/>
  <c r="Q123" i="6" s="1"/>
  <c r="J320" i="6"/>
  <c r="Q320" i="6" s="1"/>
  <c r="H323" i="6"/>
  <c r="H331" i="6"/>
  <c r="F27" i="6"/>
  <c r="J71" i="6"/>
  <c r="Q71" i="6" s="1"/>
  <c r="H123" i="6"/>
  <c r="H320" i="6"/>
  <c r="J327" i="6"/>
  <c r="Q327" i="6" s="1"/>
  <c r="F7" i="6"/>
  <c r="F65" i="6"/>
  <c r="K10" i="7"/>
  <c r="K15" i="7"/>
  <c r="E26" i="9" s="1"/>
  <c r="I26" i="9" s="1"/>
  <c r="Q226" i="6"/>
  <c r="Q244" i="6" s="1"/>
  <c r="Q10" i="7" s="1"/>
  <c r="K226" i="6"/>
  <c r="L38" i="5"/>
  <c r="K66" i="6" l="1"/>
  <c r="K28" i="6"/>
  <c r="K298" i="4"/>
  <c r="F16" i="4"/>
  <c r="G6" i="5" s="1"/>
  <c r="G47" i="5"/>
  <c r="F220" i="4"/>
  <c r="K169" i="6"/>
  <c r="H35" i="6"/>
  <c r="L66" i="5"/>
  <c r="I36" i="6"/>
  <c r="J36" i="6" s="1"/>
  <c r="Q36" i="6" s="1"/>
  <c r="H81" i="6"/>
  <c r="I119" i="6"/>
  <c r="J119" i="6" s="1"/>
  <c r="Q119" i="6" s="1"/>
  <c r="F178" i="4"/>
  <c r="G23" i="5" s="1"/>
  <c r="K172" i="6"/>
  <c r="I306" i="6"/>
  <c r="J306" i="6" s="1"/>
  <c r="Q306" i="6" s="1"/>
  <c r="H330" i="6"/>
  <c r="I114" i="6"/>
  <c r="J114" i="6" s="1"/>
  <c r="Q114" i="6" s="1"/>
  <c r="K189" i="6"/>
  <c r="F355" i="4"/>
  <c r="G56" i="5" s="1"/>
  <c r="K249" i="4"/>
  <c r="H53" i="6"/>
  <c r="H309" i="6"/>
  <c r="G122" i="4"/>
  <c r="H122" i="4" s="1"/>
  <c r="H115" i="6"/>
  <c r="K201" i="6"/>
  <c r="H51" i="6"/>
  <c r="I82" i="6"/>
  <c r="J82" i="6" s="1"/>
  <c r="Q82" i="6" s="1"/>
  <c r="K443" i="4"/>
  <c r="F196" i="4"/>
  <c r="K196" i="4" s="1"/>
  <c r="I294" i="6"/>
  <c r="J294" i="6" s="1"/>
  <c r="Q294" i="6" s="1"/>
  <c r="K525" i="4"/>
  <c r="K471" i="4"/>
  <c r="G36" i="5"/>
  <c r="F200" i="6" s="1"/>
  <c r="K200" i="6" s="1"/>
  <c r="H83" i="6"/>
  <c r="H47" i="6"/>
  <c r="H50" i="6"/>
  <c r="F150" i="4"/>
  <c r="F154" i="4" s="1"/>
  <c r="F226" i="4"/>
  <c r="G31" i="5" s="1"/>
  <c r="K372" i="4"/>
  <c r="H308" i="6"/>
  <c r="F72" i="6"/>
  <c r="F329" i="6"/>
  <c r="H48" i="6"/>
  <c r="F27" i="4"/>
  <c r="G7" i="5" s="1"/>
  <c r="I119" i="4"/>
  <c r="J119" i="4" s="1"/>
  <c r="K433" i="4"/>
  <c r="H292" i="6"/>
  <c r="H33" i="6"/>
  <c r="K303" i="4"/>
  <c r="K448" i="4"/>
  <c r="H36" i="6"/>
  <c r="F341" i="4"/>
  <c r="G54" i="5" s="1"/>
  <c r="I50" i="6"/>
  <c r="J50" i="6" s="1"/>
  <c r="Q50" i="6" s="1"/>
  <c r="F202" i="4"/>
  <c r="K202" i="4" s="1"/>
  <c r="F160" i="4"/>
  <c r="G20" i="5" s="1"/>
  <c r="K278" i="4"/>
  <c r="K188" i="6"/>
  <c r="K414" i="4"/>
  <c r="F100" i="4"/>
  <c r="K100" i="4" s="1"/>
  <c r="F9" i="4"/>
  <c r="K9" i="4" s="1"/>
  <c r="F172" i="4"/>
  <c r="K172" i="4" s="1"/>
  <c r="H54" i="6"/>
  <c r="K230" i="4"/>
  <c r="F348" i="4"/>
  <c r="G55" i="5" s="1"/>
  <c r="I85" i="5"/>
  <c r="G113" i="4" s="1"/>
  <c r="H113" i="4" s="1"/>
  <c r="K113" i="4" s="1"/>
  <c r="I116" i="6"/>
  <c r="J116" i="6" s="1"/>
  <c r="Q116" i="6" s="1"/>
  <c r="G77" i="5"/>
  <c r="F118" i="6" s="1"/>
  <c r="K404" i="4"/>
  <c r="K293" i="4"/>
  <c r="F190" i="4"/>
  <c r="G25" i="5" s="1"/>
  <c r="I53" i="6"/>
  <c r="J53" i="6" s="1"/>
  <c r="Q53" i="6" s="1"/>
  <c r="F399" i="4"/>
  <c r="K399" i="4" s="1"/>
  <c r="K273" i="4"/>
  <c r="K419" i="4"/>
  <c r="L43" i="5"/>
  <c r="G45" i="5"/>
  <c r="K288" i="4"/>
  <c r="G81" i="5"/>
  <c r="K497" i="4"/>
  <c r="E191" i="6"/>
  <c r="F191" i="6" s="1"/>
  <c r="K191" i="6" s="1"/>
  <c r="L47" i="5"/>
  <c r="L41" i="5"/>
  <c r="F187" i="6"/>
  <c r="K187" i="6" s="1"/>
  <c r="K239" i="4"/>
  <c r="G34" i="5"/>
  <c r="L73" i="5"/>
  <c r="I117" i="4"/>
  <c r="J117" i="4" s="1"/>
  <c r="I329" i="6"/>
  <c r="J329" i="6" s="1"/>
  <c r="Q329" i="6" s="1"/>
  <c r="I72" i="6"/>
  <c r="J72" i="6" s="1"/>
  <c r="Q72" i="6" s="1"/>
  <c r="I150" i="4"/>
  <c r="J150" i="4" s="1"/>
  <c r="G84" i="5"/>
  <c r="K518" i="4"/>
  <c r="G79" i="5"/>
  <c r="K483" i="4"/>
  <c r="G65" i="5"/>
  <c r="K409" i="4"/>
  <c r="Q166" i="6"/>
  <c r="G11" i="5"/>
  <c r="K68" i="4"/>
  <c r="J58" i="5"/>
  <c r="K58" i="5" s="1"/>
  <c r="K367" i="4"/>
  <c r="K268" i="4"/>
  <c r="H52" i="6"/>
  <c r="H310" i="6"/>
  <c r="G121" i="4"/>
  <c r="H121" i="4" s="1"/>
  <c r="L32" i="5"/>
  <c r="H196" i="6"/>
  <c r="K196" i="6" s="1"/>
  <c r="G10" i="5"/>
  <c r="K57" i="4"/>
  <c r="G78" i="5"/>
  <c r="K477" i="4"/>
  <c r="G74" i="5"/>
  <c r="K453" i="4"/>
  <c r="K37" i="4"/>
  <c r="J8" i="5"/>
  <c r="K8" i="5" s="1"/>
  <c r="G18" i="5"/>
  <c r="K136" i="4"/>
  <c r="G57" i="5"/>
  <c r="K362" i="4"/>
  <c r="F292" i="6"/>
  <c r="F33" i="6"/>
  <c r="L33" i="5"/>
  <c r="H197" i="6"/>
  <c r="K197" i="6" s="1"/>
  <c r="G51" i="5"/>
  <c r="K320" i="4"/>
  <c r="G13" i="5"/>
  <c r="K88" i="4"/>
  <c r="G83" i="5"/>
  <c r="K511" i="4"/>
  <c r="K490" i="4"/>
  <c r="G80" i="5"/>
  <c r="K234" i="4"/>
  <c r="L67" i="5"/>
  <c r="E170" i="6"/>
  <c r="F170" i="6" s="1"/>
  <c r="K170" i="6" s="1"/>
  <c r="L72" i="5"/>
  <c r="E171" i="6"/>
  <c r="F171" i="6" s="1"/>
  <c r="K171" i="6" s="1"/>
  <c r="L70" i="5"/>
  <c r="F175" i="6"/>
  <c r="K175" i="6" s="1"/>
  <c r="K334" i="4"/>
  <c r="G53" i="5"/>
  <c r="F166" i="4"/>
  <c r="K165" i="4"/>
  <c r="G75" i="5"/>
  <c r="K459" i="4"/>
  <c r="K93" i="4"/>
  <c r="F94" i="4"/>
  <c r="H329" i="6"/>
  <c r="H72" i="6"/>
  <c r="G150" i="4"/>
  <c r="H150" i="4" s="1"/>
  <c r="G117" i="4"/>
  <c r="H117" i="4" s="1"/>
  <c r="I51" i="6"/>
  <c r="J51" i="6" s="1"/>
  <c r="Q51" i="6" s="1"/>
  <c r="I309" i="6"/>
  <c r="J309" i="6" s="1"/>
  <c r="Q309" i="6" s="1"/>
  <c r="I120" i="4"/>
  <c r="J120" i="4" s="1"/>
  <c r="I115" i="6"/>
  <c r="J115" i="6" s="1"/>
  <c r="Q115" i="6" s="1"/>
  <c r="G30" i="5"/>
  <c r="K220" i="4"/>
  <c r="F184" i="4"/>
  <c r="G71" i="5"/>
  <c r="K438" i="4"/>
  <c r="K327" i="4"/>
  <c r="G52" i="5"/>
  <c r="F383" i="4"/>
  <c r="G76" i="5"/>
  <c r="K465" i="4"/>
  <c r="K530" i="4"/>
  <c r="F535" i="4"/>
  <c r="L37" i="5"/>
  <c r="L64" i="5"/>
  <c r="E167" i="6"/>
  <c r="F167" i="6" s="1"/>
  <c r="K167" i="6" s="1"/>
  <c r="K393" i="4"/>
  <c r="F146" i="6"/>
  <c r="I81" i="6"/>
  <c r="J81" i="6" s="1"/>
  <c r="Q81" i="6" s="1"/>
  <c r="I118" i="6"/>
  <c r="J118" i="6" s="1"/>
  <c r="Q118" i="6" s="1"/>
  <c r="L62" i="5"/>
  <c r="K16" i="4"/>
  <c r="J6" i="5"/>
  <c r="K6" i="5" s="1"/>
  <c r="I146" i="6" s="1"/>
  <c r="J146" i="6" s="1"/>
  <c r="Q146" i="6" s="1"/>
  <c r="Q164" i="6" s="1"/>
  <c r="Q8" i="7" s="1"/>
  <c r="E192" i="6"/>
  <c r="F192" i="6" s="1"/>
  <c r="K192" i="6" s="1"/>
  <c r="L48" i="5"/>
  <c r="I110" i="6"/>
  <c r="J110" i="6" s="1"/>
  <c r="Q110" i="6" s="1"/>
  <c r="I293" i="6"/>
  <c r="J293" i="6" s="1"/>
  <c r="Q293" i="6" s="1"/>
  <c r="I34" i="6"/>
  <c r="J34" i="6" s="1"/>
  <c r="Q34" i="6" s="1"/>
  <c r="I77" i="6"/>
  <c r="J77" i="6" s="1"/>
  <c r="Q77" i="6" s="1"/>
  <c r="H185" i="6"/>
  <c r="F204" i="6"/>
  <c r="K204" i="6" s="1"/>
  <c r="L60" i="5"/>
  <c r="L46" i="5"/>
  <c r="E190" i="6"/>
  <c r="F190" i="6" s="1"/>
  <c r="K190" i="6" s="1"/>
  <c r="F47" i="4"/>
  <c r="G82" i="5"/>
  <c r="K504" i="4"/>
  <c r="E166" i="6"/>
  <c r="F166" i="6" s="1"/>
  <c r="L68" i="5"/>
  <c r="K78" i="4"/>
  <c r="G12" i="5"/>
  <c r="E203" i="6"/>
  <c r="F203" i="6" s="1"/>
  <c r="K203" i="6" s="1"/>
  <c r="L59" i="5"/>
  <c r="F208" i="4"/>
  <c r="K207" i="4"/>
  <c r="H182" i="6"/>
  <c r="K377" i="4"/>
  <c r="I52" i="6"/>
  <c r="J52" i="6" s="1"/>
  <c r="Q52" i="6" s="1"/>
  <c r="I310" i="6"/>
  <c r="J310" i="6" s="1"/>
  <c r="Q310" i="6" s="1"/>
  <c r="I121" i="4"/>
  <c r="J121" i="4" s="1"/>
  <c r="K424" i="4"/>
  <c r="G49" i="5"/>
  <c r="K308" i="4"/>
  <c r="L42" i="5"/>
  <c r="G35" i="5"/>
  <c r="K244" i="4"/>
  <c r="I123" i="4"/>
  <c r="J123" i="4" s="1"/>
  <c r="I54" i="6"/>
  <c r="J54" i="6" s="1"/>
  <c r="Q54" i="6" s="1"/>
  <c r="K312" i="4"/>
  <c r="F313" i="4"/>
  <c r="F176" i="6"/>
  <c r="K176" i="6" s="1"/>
  <c r="L69" i="5"/>
  <c r="H110" i="6"/>
  <c r="H293" i="6"/>
  <c r="H34" i="6"/>
  <c r="K283" i="4"/>
  <c r="G44" i="5"/>
  <c r="F214" i="4"/>
  <c r="K254" i="4"/>
  <c r="K207" i="6"/>
  <c r="K322" i="6"/>
  <c r="K286" i="6"/>
  <c r="F333" i="6"/>
  <c r="K333" i="6" s="1"/>
  <c r="K68" i="6"/>
  <c r="K324" i="6"/>
  <c r="K30" i="6"/>
  <c r="K268" i="6"/>
  <c r="K289" i="6"/>
  <c r="K149" i="6"/>
  <c r="K287" i="6"/>
  <c r="K11" i="6"/>
  <c r="K332" i="6"/>
  <c r="H284" i="6"/>
  <c r="H11" i="7" s="1"/>
  <c r="K117" i="6"/>
  <c r="K71" i="6"/>
  <c r="K267" i="6"/>
  <c r="K67" i="6"/>
  <c r="K323" i="6"/>
  <c r="K85" i="6"/>
  <c r="K6" i="6"/>
  <c r="K8" i="6"/>
  <c r="K288" i="6"/>
  <c r="F124" i="6"/>
  <c r="K124" i="6" s="1"/>
  <c r="H164" i="6"/>
  <c r="H8" i="7" s="1"/>
  <c r="K62" i="6"/>
  <c r="F290" i="6"/>
  <c r="K290" i="6" s="1"/>
  <c r="K325" i="6"/>
  <c r="F291" i="6"/>
  <c r="K291" i="6" s="1"/>
  <c r="F31" i="6"/>
  <c r="K31" i="6" s="1"/>
  <c r="K65" i="6"/>
  <c r="Q267" i="6"/>
  <c r="Q284" i="6" s="1"/>
  <c r="Q11" i="7" s="1"/>
  <c r="J284" i="6"/>
  <c r="I11" i="7" s="1"/>
  <c r="J11" i="7" s="1"/>
  <c r="F12" i="6"/>
  <c r="K12" i="6" s="1"/>
  <c r="K69" i="6"/>
  <c r="K123" i="6"/>
  <c r="F109" i="6"/>
  <c r="K109" i="6" s="1"/>
  <c r="K29" i="6"/>
  <c r="K10" i="6"/>
  <c r="F32" i="6"/>
  <c r="K32" i="6" s="1"/>
  <c r="K7" i="6"/>
  <c r="Q26" i="6"/>
  <c r="F87" i="6"/>
  <c r="K87" i="6" s="1"/>
  <c r="K266" i="6"/>
  <c r="F284" i="6"/>
  <c r="K327" i="6"/>
  <c r="K320" i="6"/>
  <c r="K26" i="6"/>
  <c r="K321" i="6"/>
  <c r="K107" i="6"/>
  <c r="K70" i="6"/>
  <c r="K86" i="6"/>
  <c r="Q7" i="6"/>
  <c r="K326" i="6"/>
  <c r="F108" i="6"/>
  <c r="K108" i="6" s="1"/>
  <c r="K27" i="6"/>
  <c r="K106" i="6"/>
  <c r="K331" i="6"/>
  <c r="K122" i="6"/>
  <c r="K328" i="6"/>
  <c r="L36" i="5" l="1"/>
  <c r="K348" i="4"/>
  <c r="K178" i="4"/>
  <c r="H144" i="6"/>
  <c r="H7" i="7" s="1"/>
  <c r="K355" i="4"/>
  <c r="G27" i="5"/>
  <c r="L27" i="5" s="1"/>
  <c r="K27" i="4"/>
  <c r="G5" i="5"/>
  <c r="F206" i="6" s="1"/>
  <c r="K206" i="6" s="1"/>
  <c r="G26" i="5"/>
  <c r="L26" i="5" s="1"/>
  <c r="K160" i="4"/>
  <c r="K226" i="4"/>
  <c r="K341" i="4"/>
  <c r="Q144" i="6"/>
  <c r="Q7" i="7" s="1"/>
  <c r="G15" i="5"/>
  <c r="L15" i="5" s="1"/>
  <c r="H344" i="6"/>
  <c r="H12" i="7" s="1"/>
  <c r="K118" i="6"/>
  <c r="G22" i="5"/>
  <c r="L22" i="5" s="1"/>
  <c r="F182" i="6"/>
  <c r="K182" i="6" s="1"/>
  <c r="L25" i="5"/>
  <c r="L77" i="5"/>
  <c r="K190" i="4"/>
  <c r="G63" i="5"/>
  <c r="L63" i="5" s="1"/>
  <c r="J128" i="4"/>
  <c r="J17" i="5" s="1"/>
  <c r="K17" i="5" s="1"/>
  <c r="I9" i="6" s="1"/>
  <c r="J9" i="6" s="1"/>
  <c r="Q9" i="6" s="1"/>
  <c r="Q24" i="6" s="1"/>
  <c r="Q5" i="7" s="1"/>
  <c r="H224" i="6"/>
  <c r="H9" i="7" s="1"/>
  <c r="F81" i="6"/>
  <c r="K81" i="6" s="1"/>
  <c r="L85" i="5"/>
  <c r="F80" i="6"/>
  <c r="K80" i="6" s="1"/>
  <c r="L75" i="5"/>
  <c r="L79" i="5"/>
  <c r="F84" i="6"/>
  <c r="K84" i="6" s="1"/>
  <c r="F48" i="6"/>
  <c r="K48" i="6" s="1"/>
  <c r="F114" i="6"/>
  <c r="K114" i="6" s="1"/>
  <c r="L82" i="5"/>
  <c r="G24" i="5"/>
  <c r="K184" i="4"/>
  <c r="F78" i="6"/>
  <c r="K78" i="6" s="1"/>
  <c r="L18" i="5"/>
  <c r="G9" i="5"/>
  <c r="K47" i="4"/>
  <c r="F52" i="6"/>
  <c r="K52" i="6" s="1"/>
  <c r="F310" i="6"/>
  <c r="K310" i="6" s="1"/>
  <c r="E121" i="4"/>
  <c r="F121" i="4" s="1"/>
  <c r="K121" i="4" s="1"/>
  <c r="L53" i="5"/>
  <c r="I140" i="4"/>
  <c r="J140" i="4" s="1"/>
  <c r="I33" i="6"/>
  <c r="J33" i="6" s="1"/>
  <c r="I292" i="6"/>
  <c r="J292" i="6" s="1"/>
  <c r="K292" i="6" s="1"/>
  <c r="L8" i="5"/>
  <c r="F194" i="6"/>
  <c r="K194" i="6" s="1"/>
  <c r="L30" i="5"/>
  <c r="L81" i="5"/>
  <c r="F306" i="6"/>
  <c r="K306" i="6" s="1"/>
  <c r="F47" i="6"/>
  <c r="K47" i="6" s="1"/>
  <c r="J144" i="6"/>
  <c r="I7" i="7" s="1"/>
  <c r="J7" i="7" s="1"/>
  <c r="K94" i="4"/>
  <c r="G14" i="5"/>
  <c r="L55" i="5"/>
  <c r="F311" i="6"/>
  <c r="K311" i="6" s="1"/>
  <c r="F35" i="6"/>
  <c r="K35" i="6" s="1"/>
  <c r="F294" i="6"/>
  <c r="K294" i="6" s="1"/>
  <c r="L10" i="5"/>
  <c r="J164" i="6"/>
  <c r="I8" i="7" s="1"/>
  <c r="J8" i="7" s="1"/>
  <c r="L44" i="5"/>
  <c r="F209" i="6"/>
  <c r="K209" i="6" s="1"/>
  <c r="L5" i="5"/>
  <c r="L7" i="5"/>
  <c r="E118" i="4"/>
  <c r="F118" i="4" s="1"/>
  <c r="E168" i="6"/>
  <c r="F168" i="6" s="1"/>
  <c r="K168" i="6" s="1"/>
  <c r="L65" i="5"/>
  <c r="F148" i="6"/>
  <c r="K148" i="6" s="1"/>
  <c r="L80" i="5"/>
  <c r="L49" i="5"/>
  <c r="F193" i="6"/>
  <c r="K193" i="6" s="1"/>
  <c r="K166" i="4"/>
  <c r="G21" i="5"/>
  <c r="L71" i="5"/>
  <c r="E174" i="6"/>
  <c r="F174" i="6" s="1"/>
  <c r="K174" i="6" s="1"/>
  <c r="L83" i="5"/>
  <c r="F307" i="6"/>
  <c r="K307" i="6" s="1"/>
  <c r="L84" i="5"/>
  <c r="F49" i="6"/>
  <c r="K49" i="6" s="1"/>
  <c r="K72" i="6"/>
  <c r="L23" i="5"/>
  <c r="F180" i="6"/>
  <c r="K180" i="6" s="1"/>
  <c r="E123" i="4"/>
  <c r="F123" i="4" s="1"/>
  <c r="K123" i="4" s="1"/>
  <c r="L56" i="5"/>
  <c r="F54" i="6"/>
  <c r="K54" i="6" s="1"/>
  <c r="K117" i="4"/>
  <c r="F184" i="6"/>
  <c r="K184" i="6" s="1"/>
  <c r="K329" i="6"/>
  <c r="K214" i="4"/>
  <c r="G29" i="5"/>
  <c r="L35" i="5"/>
  <c r="F199" i="6"/>
  <c r="K199" i="6" s="1"/>
  <c r="L6" i="5"/>
  <c r="F330" i="6"/>
  <c r="K330" i="6" s="1"/>
  <c r="L76" i="5"/>
  <c r="F82" i="6"/>
  <c r="K82" i="6" s="1"/>
  <c r="K150" i="4"/>
  <c r="F36" i="6"/>
  <c r="K36" i="6" s="1"/>
  <c r="F111" i="6"/>
  <c r="K111" i="6" s="1"/>
  <c r="L11" i="5"/>
  <c r="L34" i="5"/>
  <c r="F198" i="6"/>
  <c r="K198" i="6" s="1"/>
  <c r="H128" i="4"/>
  <c r="I17" i="5" s="1"/>
  <c r="H9" i="6" s="1"/>
  <c r="H24" i="6" s="1"/>
  <c r="H5" i="7" s="1"/>
  <c r="K166" i="6"/>
  <c r="L13" i="5"/>
  <c r="F37" i="6"/>
  <c r="K37" i="6" s="1"/>
  <c r="K313" i="4"/>
  <c r="G50" i="5"/>
  <c r="I202" i="6"/>
  <c r="J202" i="6" s="1"/>
  <c r="L58" i="5"/>
  <c r="G28" i="5"/>
  <c r="K208" i="4"/>
  <c r="K146" i="6"/>
  <c r="H154" i="4"/>
  <c r="I19" i="5" s="1"/>
  <c r="H74" i="6" s="1"/>
  <c r="H104" i="6" s="1"/>
  <c r="H6" i="7" s="1"/>
  <c r="L57" i="5"/>
  <c r="E124" i="4"/>
  <c r="F124" i="4" s="1"/>
  <c r="K124" i="4" s="1"/>
  <c r="K535" i="4"/>
  <c r="G86" i="5"/>
  <c r="F308" i="6"/>
  <c r="K308" i="6" s="1"/>
  <c r="E119" i="4"/>
  <c r="F119" i="4" s="1"/>
  <c r="K119" i="4" s="1"/>
  <c r="F50" i="6"/>
  <c r="K50" i="6" s="1"/>
  <c r="L51" i="5"/>
  <c r="L74" i="5"/>
  <c r="E173" i="6"/>
  <c r="F173" i="6" s="1"/>
  <c r="K173" i="6" s="1"/>
  <c r="L31" i="5"/>
  <c r="F195" i="6"/>
  <c r="K195" i="6" s="1"/>
  <c r="E210" i="6"/>
  <c r="F210" i="6" s="1"/>
  <c r="K210" i="6" s="1"/>
  <c r="L45" i="5"/>
  <c r="F177" i="6"/>
  <c r="K177" i="6" s="1"/>
  <c r="L20" i="5"/>
  <c r="F116" i="6"/>
  <c r="K116" i="6" s="1"/>
  <c r="L54" i="5"/>
  <c r="E122" i="4"/>
  <c r="F122" i="4" s="1"/>
  <c r="K122" i="4" s="1"/>
  <c r="F53" i="6"/>
  <c r="K53" i="6" s="1"/>
  <c r="G61" i="5"/>
  <c r="K383" i="4"/>
  <c r="F119" i="6"/>
  <c r="K119" i="6" s="1"/>
  <c r="F83" i="6"/>
  <c r="K83" i="6" s="1"/>
  <c r="L78" i="5"/>
  <c r="L12" i="5"/>
  <c r="F295" i="6"/>
  <c r="K295" i="6" s="1"/>
  <c r="F309" i="6"/>
  <c r="K309" i="6" s="1"/>
  <c r="F51" i="6"/>
  <c r="K51" i="6" s="1"/>
  <c r="E120" i="4"/>
  <c r="F120" i="4" s="1"/>
  <c r="K120" i="4" s="1"/>
  <c r="L52" i="5"/>
  <c r="F115" i="6"/>
  <c r="K115" i="6" s="1"/>
  <c r="K284" i="6"/>
  <c r="F11" i="7"/>
  <c r="K11" i="7" s="1"/>
  <c r="G19" i="5"/>
  <c r="F183" i="6" l="1"/>
  <c r="K183" i="6" s="1"/>
  <c r="F179" i="6"/>
  <c r="K179" i="6" s="1"/>
  <c r="F121" i="6"/>
  <c r="K121" i="6" s="1"/>
  <c r="J24" i="6"/>
  <c r="I5" i="7" s="1"/>
  <c r="J5" i="7" s="1"/>
  <c r="F205" i="6"/>
  <c r="K205" i="6" s="1"/>
  <c r="H13" i="7"/>
  <c r="E8" i="9" s="1"/>
  <c r="I8" i="9" s="1"/>
  <c r="F128" i="4"/>
  <c r="K118" i="4"/>
  <c r="F178" i="6"/>
  <c r="L21" i="5"/>
  <c r="Q33" i="6"/>
  <c r="Q104" i="6" s="1"/>
  <c r="Q6" i="7" s="1"/>
  <c r="F186" i="6"/>
  <c r="K186" i="6" s="1"/>
  <c r="L29" i="5"/>
  <c r="F181" i="6"/>
  <c r="K181" i="6" s="1"/>
  <c r="L24" i="5"/>
  <c r="Q292" i="6"/>
  <c r="Q344" i="6" s="1"/>
  <c r="Q12" i="7" s="1"/>
  <c r="J344" i="6"/>
  <c r="I12" i="7" s="1"/>
  <c r="J12" i="7" s="1"/>
  <c r="F208" i="6"/>
  <c r="K208" i="6" s="1"/>
  <c r="L61" i="5"/>
  <c r="K33" i="6"/>
  <c r="F77" i="6"/>
  <c r="K77" i="6" s="1"/>
  <c r="L86" i="5"/>
  <c r="F185" i="6"/>
  <c r="K185" i="6" s="1"/>
  <c r="L28" i="5"/>
  <c r="Q202" i="6"/>
  <c r="Q224" i="6" s="1"/>
  <c r="Q9" i="7" s="1"/>
  <c r="J224" i="6"/>
  <c r="I9" i="7" s="1"/>
  <c r="J9" i="7" s="1"/>
  <c r="K202" i="6"/>
  <c r="F120" i="6"/>
  <c r="K120" i="6" s="1"/>
  <c r="L14" i="5"/>
  <c r="L9" i="5"/>
  <c r="F293" i="6"/>
  <c r="F110" i="6"/>
  <c r="F34" i="6"/>
  <c r="J154" i="4"/>
  <c r="J19" i="5" s="1"/>
  <c r="K19" i="5" s="1"/>
  <c r="I74" i="6" s="1"/>
  <c r="J74" i="6" s="1"/>
  <c r="Q74" i="6" s="1"/>
  <c r="K140" i="4"/>
  <c r="F74" i="6"/>
  <c r="F79" i="6"/>
  <c r="K79" i="6" s="1"/>
  <c r="L50" i="5"/>
  <c r="K154" i="4"/>
  <c r="F164" i="6"/>
  <c r="E14" i="9" l="1"/>
  <c r="E9" i="9"/>
  <c r="E15" i="9"/>
  <c r="I15" i="9" s="1"/>
  <c r="E17" i="9"/>
  <c r="I17" i="9" s="1"/>
  <c r="K74" i="6"/>
  <c r="J104" i="6"/>
  <c r="I6" i="7" s="1"/>
  <c r="J6" i="7" s="1"/>
  <c r="J13" i="7" s="1"/>
  <c r="E11" i="9" s="1"/>
  <c r="I11" i="9" s="1"/>
  <c r="K293" i="6"/>
  <c r="F344" i="6"/>
  <c r="K110" i="6"/>
  <c r="F144" i="6"/>
  <c r="K178" i="6"/>
  <c r="F224" i="6"/>
  <c r="F8" i="7"/>
  <c r="K8" i="7" s="1"/>
  <c r="K164" i="6"/>
  <c r="K128" i="4"/>
  <c r="G17" i="5"/>
  <c r="L19" i="5"/>
  <c r="K34" i="6"/>
  <c r="F104" i="6"/>
  <c r="I9" i="9" l="1"/>
  <c r="E10" i="9"/>
  <c r="I14" i="9"/>
  <c r="E16" i="9"/>
  <c r="I16" i="9" s="1"/>
  <c r="K224" i="6"/>
  <c r="F9" i="7"/>
  <c r="K9" i="7" s="1"/>
  <c r="F6" i="7"/>
  <c r="K6" i="7" s="1"/>
  <c r="K104" i="6"/>
  <c r="L17" i="5"/>
  <c r="F9" i="6"/>
  <c r="F7" i="7"/>
  <c r="K7" i="7" s="1"/>
  <c r="K144" i="6"/>
  <c r="K344" i="6"/>
  <c r="F12" i="7"/>
  <c r="K12" i="7" s="1"/>
  <c r="E12" i="9" l="1"/>
  <c r="I12" i="9" s="1"/>
  <c r="E13" i="9"/>
  <c r="I13" i="9" s="1"/>
  <c r="I10" i="9"/>
  <c r="K9" i="6"/>
  <c r="F24" i="6"/>
  <c r="F5" i="7" l="1"/>
  <c r="K24" i="6"/>
  <c r="K5" i="7" l="1"/>
  <c r="F13" i="7"/>
  <c r="E5" i="9" l="1"/>
  <c r="K13" i="7"/>
  <c r="E7" i="9" l="1"/>
  <c r="I5" i="9"/>
  <c r="E6" i="9"/>
  <c r="I6" i="9" s="1"/>
  <c r="E20" i="9" l="1"/>
  <c r="I20" i="9" s="1"/>
  <c r="I7" i="9"/>
  <c r="E18" i="9"/>
  <c r="E19" i="9"/>
  <c r="I19" i="9" s="1"/>
  <c r="I18" i="9" l="1"/>
  <c r="E22" i="9"/>
  <c r="I22" i="9" l="1"/>
  <c r="E24" i="9"/>
  <c r="I24" i="9" s="1"/>
  <c r="E23" i="9"/>
  <c r="I23" i="9" s="1"/>
  <c r="E25" i="9" l="1"/>
  <c r="E27" i="9" s="1"/>
  <c r="E31" i="9" s="1"/>
  <c r="E29" i="9" s="1"/>
  <c r="I25" i="9"/>
  <c r="I27" i="9" s="1"/>
  <c r="I28" i="9" s="1"/>
  <c r="I29" i="9" s="1"/>
</calcChain>
</file>

<file path=xl/sharedStrings.xml><?xml version="1.0" encoding="utf-8"?>
<sst xmlns="http://schemas.openxmlformats.org/spreadsheetml/2006/main" count="4068" uniqueCount="677">
  <si>
    <t>01</t>
  </si>
  <si>
    <t>식</t>
  </si>
  <si>
    <t>0101</t>
  </si>
  <si>
    <t>장비 설치 공사</t>
  </si>
  <si>
    <t>0102</t>
  </si>
  <si>
    <t>기계실 배관 공사</t>
  </si>
  <si>
    <t>0103</t>
  </si>
  <si>
    <t>급수 배관 공사</t>
  </si>
  <si>
    <t>0104</t>
  </si>
  <si>
    <t>배기 덕트 공사</t>
  </si>
  <si>
    <t>0105</t>
  </si>
  <si>
    <t>철거 배관 공사</t>
  </si>
  <si>
    <t>0106</t>
  </si>
  <si>
    <t>전기공사</t>
  </si>
  <si>
    <t>0107</t>
  </si>
  <si>
    <t>폐기물처리비</t>
  </si>
  <si>
    <t>합계제외</t>
  </si>
  <si>
    <t>0108</t>
  </si>
  <si>
    <t>소화장비 설치 공사</t>
  </si>
  <si>
    <t>0109</t>
  </si>
  <si>
    <t>기계실 소화배관 공사</t>
  </si>
  <si>
    <t>공 량 산 출 서</t>
  </si>
  <si>
    <t>공사명 : 삼성라이온즈 볼파크 체력단련장 개선 기계설비공사</t>
  </si>
  <si>
    <t>품    명</t>
  </si>
  <si>
    <t>규    격</t>
  </si>
  <si>
    <t>단위</t>
  </si>
  <si>
    <t>수 량</t>
  </si>
  <si>
    <t>적용%</t>
  </si>
  <si>
    <t xml:space="preserve"> 적    용  
자재수량</t>
  </si>
  <si>
    <t>공      량</t>
  </si>
  <si>
    <t>비고</t>
  </si>
  <si>
    <t>품셈목록</t>
  </si>
  <si>
    <t>인부</t>
  </si>
  <si>
    <t>자재원수량</t>
  </si>
  <si>
    <t>자재</t>
  </si>
  <si>
    <t>1. 장비 설치 공사</t>
  </si>
  <si>
    <t>기계설비공</t>
  </si>
  <si>
    <t>보통인부</t>
  </si>
  <si>
    <t>부스터펌프(급수용)</t>
  </si>
  <si>
    <t>203LPMx48Mx(3.7KWx3대)</t>
  </si>
  <si>
    <t>SET</t>
  </si>
  <si>
    <t>설비4-1-2</t>
  </si>
  <si>
    <t>수중배수펌프(자동스위치부착)</t>
  </si>
  <si>
    <t>250LPMx10Mx1.5Kw</t>
  </si>
  <si>
    <t>대</t>
  </si>
  <si>
    <t>SIROCCO (DS,소음챔버 일체형 배기팬 유니트)</t>
  </si>
  <si>
    <t>150CMH x 30mmAq x 2.2Kw x #3</t>
  </si>
  <si>
    <t>설비4-2-1</t>
  </si>
  <si>
    <t>합  계</t>
  </si>
  <si>
    <t>2. 기계실 배관 공사</t>
  </si>
  <si>
    <t>배관공</t>
  </si>
  <si>
    <t>스테인레스강관(2.8T) [기계실배관]</t>
  </si>
  <si>
    <t>KS D 3506 SCH10SD, D25</t>
  </si>
  <si>
    <t>M</t>
  </si>
  <si>
    <t>설비1-3-2</t>
  </si>
  <si>
    <t>KS D 3506 SCH10SD, D50</t>
  </si>
  <si>
    <t>설비1-3-3</t>
  </si>
  <si>
    <t>스테인레스강관(3.0T) [기계실배관]</t>
  </si>
  <si>
    <t>KS D 3506 SCH10SD, D65</t>
  </si>
  <si>
    <t>KS D 3506 SCH10SD, D100</t>
  </si>
  <si>
    <t>스테인레스강관(3.4T) [기계실배관]</t>
  </si>
  <si>
    <t>KS D 3506 SCH10SD, D125</t>
  </si>
  <si>
    <t>수도용 보온용 볼밸브(스테인레스,10Kg)</t>
  </si>
  <si>
    <t>D25</t>
  </si>
  <si>
    <t>EA</t>
  </si>
  <si>
    <t>설비5-1-1</t>
  </si>
  <si>
    <t>D50</t>
  </si>
  <si>
    <t>체크밸브</t>
  </si>
  <si>
    <t>Φ50mm×0.98MPa, 스테인레스</t>
  </si>
  <si>
    <t>Φ65mm×0.98MPa, 스테인레스</t>
  </si>
  <si>
    <t>Φ125mm×0.98MPa, 스테인레스</t>
  </si>
  <si>
    <t>버터플라이밸브(STS)</t>
  </si>
  <si>
    <t>D65mm×0.98MPa, 기어</t>
  </si>
  <si>
    <t>D100mm×0.98MPa, 기어</t>
  </si>
  <si>
    <t>D125mm×0.98MPa, 기어</t>
  </si>
  <si>
    <t>스트레너(STS 플랜지)</t>
  </si>
  <si>
    <t>D125</t>
  </si>
  <si>
    <t>후렉시블 죠인트(STS)</t>
  </si>
  <si>
    <t>D125mm×0.98MPa, BL형</t>
  </si>
  <si>
    <t>개</t>
  </si>
  <si>
    <t>설비5-3-2</t>
  </si>
  <si>
    <t>3. 급수 배관 공사</t>
  </si>
  <si>
    <t>스테인레스강관(2.8T)</t>
  </si>
  <si>
    <t>스테인레스강관(3.0T)</t>
  </si>
  <si>
    <t>4. 배기 덕트 공사</t>
  </si>
  <si>
    <t>덕트공</t>
  </si>
  <si>
    <t>레지스터(AL)</t>
  </si>
  <si>
    <t>400*300</t>
  </si>
  <si>
    <t>설비2-2-1</t>
  </si>
  <si>
    <t>8. 소화장비 설치 공사</t>
  </si>
  <si>
    <t>옥내소화전펌프(엔진펌프)</t>
  </si>
  <si>
    <t>(입형,단독형) 400LPMx65Mx10PS</t>
  </si>
  <si>
    <t>9. 기계실 소화배관 공사</t>
  </si>
  <si>
    <t>KS D 3506 SCH10SD, D80</t>
  </si>
  <si>
    <t>수격방지기</t>
  </si>
  <si>
    <t>수격방지기, W.H.C, D65mm</t>
  </si>
  <si>
    <t>설비5-4-1</t>
  </si>
  <si>
    <t>개폐표시형 게이트밸브(STS, 템퍼스위치형)</t>
  </si>
  <si>
    <t>D65</t>
  </si>
  <si>
    <t>헤머레스체크밸브(STS)</t>
  </si>
  <si>
    <t>(10KG) D65</t>
  </si>
  <si>
    <t>D80</t>
  </si>
  <si>
    <t>D65mm×0.98MPa, BL형</t>
  </si>
  <si>
    <t>D80mm×0.98MPa, BL형</t>
  </si>
  <si>
    <t>릴리프밸브(소방)</t>
  </si>
  <si>
    <t>개폐표시형 게이트밸브(STS, OS &amp; Y)</t>
  </si>
  <si>
    <t>순간유량계(후로셀)</t>
  </si>
  <si>
    <t>설비10-6-1</t>
  </si>
  <si>
    <t>글로브밸브 STS 10Kg</t>
  </si>
  <si>
    <t>단 가 대 비 표</t>
  </si>
  <si>
    <t>품     명</t>
  </si>
  <si>
    <t>규     격</t>
  </si>
  <si>
    <t>물가자료</t>
  </si>
  <si>
    <t>물가정보</t>
  </si>
  <si>
    <t>조사단가</t>
  </si>
  <si>
    <t>상반기</t>
  </si>
  <si>
    <t>적용단가</t>
  </si>
  <si>
    <t>비 고</t>
  </si>
  <si>
    <t>단   가</t>
  </si>
  <si>
    <t>Page</t>
  </si>
  <si>
    <t>구분</t>
  </si>
  <si>
    <t>가교발포보온재(난연AL)50T</t>
  </si>
  <si>
    <t>D250</t>
  </si>
  <si>
    <t>각재</t>
  </si>
  <si>
    <t>외송(재)</t>
  </si>
  <si>
    <t>재</t>
  </si>
  <si>
    <t>각형덕트제작(기계)</t>
  </si>
  <si>
    <t>아연도강판 0.8T</t>
  </si>
  <si>
    <t>M2</t>
  </si>
  <si>
    <t>감압밸브(STS, 냉온수.10Kg)나사</t>
  </si>
  <si>
    <t>D25×0.98MPa, 냉온수, 나사</t>
  </si>
  <si>
    <t>게이지콕크</t>
  </si>
  <si>
    <t>D10</t>
  </si>
  <si>
    <t>고무발포 보온재</t>
  </si>
  <si>
    <t>난연 D100 x 19T</t>
  </si>
  <si>
    <t>난연 D125 x 19T</t>
  </si>
  <si>
    <t>난연 D25 x 19T</t>
  </si>
  <si>
    <t>난연 D50 x 19T</t>
  </si>
  <si>
    <t>난연 D65 x 19T</t>
  </si>
  <si>
    <t>난연 D80 x 19T</t>
  </si>
  <si>
    <t>나사식 백강관제관이음쇠</t>
  </si>
  <si>
    <t>D25, 백니플, 나사</t>
  </si>
  <si>
    <t>D25, 백소켓, 나사</t>
  </si>
  <si>
    <t>D25, 백유니언, 나사</t>
  </si>
  <si>
    <t>난연보강테이프(검정)</t>
  </si>
  <si>
    <t>폴 50Mx 길이50M</t>
  </si>
  <si>
    <t>롤</t>
  </si>
  <si>
    <t>내수합판(1급)</t>
  </si>
  <si>
    <t>12T  1.22*2.42</t>
  </si>
  <si>
    <t>내진앵커</t>
  </si>
  <si>
    <t>M10*75L</t>
  </si>
  <si>
    <t>달대볼트</t>
  </si>
  <si>
    <t>M10×1000</t>
  </si>
  <si>
    <t>M12×1000</t>
  </si>
  <si>
    <t>매직테이프</t>
  </si>
  <si>
    <t>0.2t 100mmx15m</t>
  </si>
  <si>
    <t>㎡</t>
  </si>
  <si>
    <t>맹플랜지10K(스테인레스) BLFF</t>
  </si>
  <si>
    <t>모래</t>
  </si>
  <si>
    <t>대구(도착도)</t>
  </si>
  <si>
    <t>M3</t>
  </si>
  <si>
    <t>배관식별색상띠(마스테이프)</t>
  </si>
  <si>
    <t>100mmx10M 컬러</t>
  </si>
  <si>
    <t>사이폰관</t>
  </si>
  <si>
    <t>압력계설치용</t>
  </si>
  <si>
    <t>셋트앵커(STS)</t>
  </si>
  <si>
    <t>M10xL75</t>
  </si>
  <si>
    <t>3/8"</t>
  </si>
  <si>
    <t>스테인레스 볼트/너트</t>
  </si>
  <si>
    <t>M16*100L</t>
  </si>
  <si>
    <t>M16*80L</t>
  </si>
  <si>
    <t>M20*130L</t>
  </si>
  <si>
    <t>스테인레스강관 그루브조인트식(2.8T)</t>
  </si>
  <si>
    <t>스테인레스강관(3.4T)</t>
  </si>
  <si>
    <t>스테인레스강관(4.0T)</t>
  </si>
  <si>
    <t>KS D 3506 SCH10SD, D250</t>
  </si>
  <si>
    <t>스테인레스관이음쇠 나사식</t>
  </si>
  <si>
    <t>D15*10, 부싱, 나사식</t>
  </si>
  <si>
    <t>D15, 니플, 나사식</t>
  </si>
  <si>
    <t>D15, 엘보, 나사식</t>
  </si>
  <si>
    <t>D25, 니플, 나사식</t>
  </si>
  <si>
    <t>D25, 소켓, 나사식</t>
  </si>
  <si>
    <t>D25, 유니언, 나사식</t>
  </si>
  <si>
    <t>D50, 니플, 나사식</t>
  </si>
  <si>
    <t>D50, 소켓, 나사식</t>
  </si>
  <si>
    <t>D50, 유니언, 나사식</t>
  </si>
  <si>
    <t>스테인레스관이음쇠 용접식</t>
  </si>
  <si>
    <t>90°엘보 S10, D100</t>
  </si>
  <si>
    <t>90°엘보 S10, D125</t>
  </si>
  <si>
    <t>90°엘보 S10, D25</t>
  </si>
  <si>
    <t>90°엘보 S10, D50</t>
  </si>
  <si>
    <t>90°엘보 S10, D65</t>
  </si>
  <si>
    <t>90°엘보 S10, D80</t>
  </si>
  <si>
    <t>티 S10, D100</t>
  </si>
  <si>
    <t>티 S10, D125</t>
  </si>
  <si>
    <t>티 S10, D25</t>
  </si>
  <si>
    <t>티 S10, D50</t>
  </si>
  <si>
    <t>티 S10, D65</t>
  </si>
  <si>
    <t>티 S10, D80</t>
  </si>
  <si>
    <t>스트레너 10kg 나사</t>
  </si>
  <si>
    <t>STS,나사 10Kg/㎠ D25</t>
  </si>
  <si>
    <t>스트롱앙카</t>
  </si>
  <si>
    <t>D10*40~60L</t>
  </si>
  <si>
    <t>D12*40~60L</t>
  </si>
  <si>
    <t>시너</t>
  </si>
  <si>
    <t>KSM6060-2종,조합페인트용</t>
  </si>
  <si>
    <t>L</t>
  </si>
  <si>
    <t>시멘트</t>
  </si>
  <si>
    <t>40KG</t>
  </si>
  <si>
    <t>포</t>
  </si>
  <si>
    <t>① 자재분류적용</t>
  </si>
  <si>
    <t>아크릴밸브명판</t>
  </si>
  <si>
    <t>3T*150*40</t>
  </si>
  <si>
    <t>안전밸브(저양정)</t>
  </si>
  <si>
    <t>알곤</t>
  </si>
  <si>
    <t>알루미늄밴드</t>
  </si>
  <si>
    <t>0.3t x 30W</t>
  </si>
  <si>
    <t>오일 압력계</t>
  </si>
  <si>
    <t>일반압력계, Φ100(2~ 35kgf/㎠)</t>
  </si>
  <si>
    <t>자갈</t>
  </si>
  <si>
    <t>25mm이하</t>
  </si>
  <si>
    <t>시내도착도</t>
  </si>
  <si>
    <t>절연행거</t>
  </si>
  <si>
    <t>D100</t>
  </si>
  <si>
    <t>접착제</t>
  </si>
  <si>
    <t>고무발포단열재용</t>
  </si>
  <si>
    <t>kg</t>
  </si>
  <si>
    <t>조합페인트</t>
  </si>
  <si>
    <t>조합페인트, KSM6020-1종 1급</t>
  </si>
  <si>
    <t>칼라함석카바</t>
  </si>
  <si>
    <t>D250×50T</t>
  </si>
  <si>
    <t>플래이트 판(STS)</t>
  </si>
  <si>
    <t>200*200*4T</t>
  </si>
  <si>
    <t>개소</t>
  </si>
  <si>
    <t>플랜지 패킹</t>
  </si>
  <si>
    <t>D100 (비석면)10K</t>
  </si>
  <si>
    <t>D125 (비석면)10K</t>
  </si>
  <si>
    <t>D250 (비석면)10K</t>
  </si>
  <si>
    <t>D65 (비석면)10K</t>
  </si>
  <si>
    <t>D80 (비석면)10K</t>
  </si>
  <si>
    <t>플랜지(스테인레스) SOFF</t>
  </si>
  <si>
    <t>플레이트판</t>
  </si>
  <si>
    <t>150*150*6T</t>
  </si>
  <si>
    <t>S.T.S와셔</t>
  </si>
  <si>
    <t>M16</t>
  </si>
  <si>
    <t>M20</t>
  </si>
  <si>
    <t>TIG용접봉(알곤용접용)</t>
  </si>
  <si>
    <t>D3.2</t>
  </si>
  <si>
    <t>노무비</t>
  </si>
  <si>
    <t>인</t>
  </si>
  <si>
    <t>도장공</t>
  </si>
  <si>
    <t>미장공</t>
  </si>
  <si>
    <t>보온공</t>
  </si>
  <si>
    <t>보일러공</t>
  </si>
  <si>
    <t>용접공</t>
  </si>
  <si>
    <t>용접공(일반)</t>
  </si>
  <si>
    <t>착암공</t>
  </si>
  <si>
    <t>콘크리트공</t>
  </si>
  <si>
    <t>특별인부</t>
  </si>
  <si>
    <t>형틀목공</t>
  </si>
  <si>
    <t>폐기물철리비</t>
  </si>
  <si>
    <t>혼합폐기물</t>
  </si>
  <si>
    <t>일 위 대 가 명 세 서</t>
  </si>
  <si>
    <t>품        명</t>
  </si>
  <si>
    <t>규        격</t>
  </si>
  <si>
    <t>수  량</t>
  </si>
  <si>
    <t>재  료  비</t>
  </si>
  <si>
    <t>노  무  비</t>
  </si>
  <si>
    <t>경      비</t>
  </si>
  <si>
    <t>합      계</t>
  </si>
  <si>
    <t>비  고</t>
  </si>
  <si>
    <t>단  가</t>
  </si>
  <si>
    <t>금   액</t>
  </si>
  <si>
    <t>손료요율</t>
  </si>
  <si>
    <t>손료구분</t>
  </si>
  <si>
    <t>적용구분</t>
  </si>
  <si>
    <t>합계구분</t>
  </si>
  <si>
    <t>품목구분</t>
  </si>
  <si>
    <t>조달코드</t>
  </si>
  <si>
    <t>[일위  1호] - [각형덕트 철거  아연도강판 0.8T  M2]</t>
  </si>
  <si>
    <t>02</t>
  </si>
  <si>
    <t>기계경비</t>
  </si>
  <si>
    <t>공구손료</t>
  </si>
  <si>
    <t>03</t>
  </si>
  <si>
    <t>23</t>
  </si>
  <si>
    <t>A0200000000</t>
  </si>
  <si>
    <t>[일위  2호] - [각형덕트제작설치(기계),EA  아연도강판 0.8T  M2]</t>
  </si>
  <si>
    <t>[일위  3호] - [관보온(가교발포보온,칼라함석마감)  D250x50T  M]</t>
  </si>
  <si>
    <t>04</t>
  </si>
  <si>
    <t>잡재료비</t>
  </si>
  <si>
    <t>20</t>
  </si>
  <si>
    <t>A0400000000</t>
  </si>
  <si>
    <t>05</t>
  </si>
  <si>
    <t>A0500000000</t>
  </si>
  <si>
    <t>재료비</t>
  </si>
  <si>
    <t>[일위  4호] - [관보온(고무발포보온)  D25 X 19T  M]</t>
  </si>
  <si>
    <t>소모품비</t>
  </si>
  <si>
    <t>A0300000000</t>
  </si>
  <si>
    <t>[일위  5호] - [관보온(고무발포보온)  D50 X 19T  M]</t>
  </si>
  <si>
    <t>[일위  6호] - [관보온(고무발포보온)  D65 X 19T  M]</t>
  </si>
  <si>
    <t>[일위  7호] - [관보온(고무발포보온)  D100 X 19T  M]</t>
  </si>
  <si>
    <t>소  계</t>
  </si>
  <si>
    <t/>
  </si>
  <si>
    <t>[일위  8호] - [관보온(고무발포보온)  D80 X 19T  M]</t>
  </si>
  <si>
    <t>[일위  9호] - [관보온(고무발포보온)  D125 X 19T  M]</t>
  </si>
  <si>
    <t>[일위 10호] - [구멍뚫기(코어드릴)  D50,(배관관통부분,벽체)  개소]</t>
  </si>
  <si>
    <t>[일위 11호] - [구멍뚫기(코어드릴)  D100,(배관관통부분,벽체)  개소]</t>
  </si>
  <si>
    <t>[일위 12호] - [그릴 철거  550x200  EA]</t>
  </si>
  <si>
    <t>[일위 13호] - [급수공급햇더  D250*3,100L  SET]</t>
  </si>
  <si>
    <t>합 플랜지 이음(스테인레스)</t>
  </si>
  <si>
    <t>일위 81호</t>
  </si>
  <si>
    <t>오일압력계설치(STS)</t>
  </si>
  <si>
    <t>D100 (2~35KG)</t>
  </si>
  <si>
    <t>조</t>
  </si>
  <si>
    <t>일위 58호</t>
  </si>
  <si>
    <t>관보온(가교발포보온,칼라함석마감)</t>
  </si>
  <si>
    <t>D250x50T</t>
  </si>
  <si>
    <t>일위  3호</t>
  </si>
  <si>
    <t>스테인레스배관용접(알곤용접)</t>
  </si>
  <si>
    <t>일위 47호</t>
  </si>
  <si>
    <t>일위 48호</t>
  </si>
  <si>
    <t>일위 49호</t>
  </si>
  <si>
    <t>일위 50호</t>
  </si>
  <si>
    <t>일위 52호</t>
  </si>
  <si>
    <t>일위 53호</t>
  </si>
  <si>
    <t>[일위 14호] - [무근콘크리트  손비빔 1:3:6 (1층포함)  M3]</t>
  </si>
  <si>
    <t>[일위 15호] - [물용감압밸브 장치  D25*25*25  SET]</t>
  </si>
  <si>
    <t>관보온(고무발포보온)</t>
  </si>
  <si>
    <t>D25 X 19T</t>
  </si>
  <si>
    <t>일위  4호</t>
  </si>
  <si>
    <t>[일위 16호] - [배관류 철거  강관, D15  M]</t>
  </si>
  <si>
    <t>[일위 17호] - [배관류 철거  강관, D20  M]</t>
  </si>
  <si>
    <t>[일위 18호] - [배관류 철거  강관, D25  M]</t>
  </si>
  <si>
    <t>[일위 19호] - [배관류 철거  강관, D65  M]</t>
  </si>
  <si>
    <t>[일위 20호] - [배관류 철거  STS관, D40  M]</t>
  </si>
  <si>
    <t>[일위 21호] - [배관류 철거  STS관, D50  M]</t>
  </si>
  <si>
    <t>[일위 22호] - [배관류 철거  STS관, D65  M]</t>
  </si>
  <si>
    <t>[일위 23호] - [배관류 철거  STS관, D80  M]</t>
  </si>
  <si>
    <t>[일위 24호] - [배관류 철거  STS관, D100  M]</t>
  </si>
  <si>
    <t>[일위 25호] - [배관류 철거  STS관, D150  M]</t>
  </si>
  <si>
    <t>[일위 26호] - [배관류 철거  PVC관(접착제접합), D65  M]</t>
  </si>
  <si>
    <t>[일위 27호] - [배관류 철거  PVC관(접착제접합), D100  M]</t>
  </si>
  <si>
    <t>[일위 28호] - [밸브류 철거  15~25A (밸브,스트레이너 포함)  SET]</t>
  </si>
  <si>
    <t>[일위 29호] - [밸브류 철거  32~50A (밸브,스트레이너 포함)  SET]</t>
  </si>
  <si>
    <t>[일위 30호] - [밸브류 철거  65A (밸브,스트레이너 포함)  SET]</t>
  </si>
  <si>
    <t>[일위 31호] - [밸브류 철거  80A (밸브,스트레이너 포함)  SET]</t>
  </si>
  <si>
    <t>[일위 32호] - [밸브류 철거  100A (밸브,스트레이너 포함)  SET]</t>
  </si>
  <si>
    <t>[일위 33호] - [밸브류 철거  150A (밸브,스트레이너 포함)  SET]</t>
  </si>
  <si>
    <t>[일위 34호] - [밸브보온/고무발포보온재  보온두께 25mm이하, ø50mm,일반밸브,기계실배관  개소]</t>
  </si>
  <si>
    <t>설비표준시장(2025년하)</t>
  </si>
  <si>
    <t>[일위 35호] - [밸브보온/고무발포보온재  보온두께 25mm이하, ø65mm,일반밸브,기계실배관  개소]</t>
  </si>
  <si>
    <t>[일위 36호] - [밸브보온/고무발포보온재  보온두께 25mm이하, ø80mm,일반밸브,기계실배관  개소]</t>
  </si>
  <si>
    <t>[일위 37호] - [보온재 철거(유리솜)  D15x40T 기준  M]</t>
  </si>
  <si>
    <t>[일위 38호] - [보온재 철거(유리솜)  D20x40T 기준  M]</t>
  </si>
  <si>
    <t>[일위 39호] - [보온재 철거(유리솜)  D25x40T 기준  M]</t>
  </si>
  <si>
    <t>[일위 40호] - [보온재 철거(유리솜)  D40x40T 기준  M]</t>
  </si>
  <si>
    <t>[일위 41호] - [보온재 철거(유리솜)  D50x40T 기준  M]</t>
  </si>
  <si>
    <t>[일위 42호] - [보온재 철거(유리솜)  D65x40T 기준  M]</t>
  </si>
  <si>
    <t>[일위 43호] - [보온재 철거(유리솜)  D80x40T 기준  M]</t>
  </si>
  <si>
    <t>[일위 44호] - [보온재 철거(유리솜)  D100x40T 기준  M]</t>
  </si>
  <si>
    <t>[일위 45호] - [보온재 철거(유리솜)  D150x40T 기준  M]</t>
  </si>
  <si>
    <t>[일위 46호] - [쇠흙손마감    10M2]</t>
  </si>
  <si>
    <t>공통6-1-3</t>
  </si>
  <si>
    <t>[일위 47호] - [스테인레스배관용접(알곤용접)  D25  개소]</t>
  </si>
  <si>
    <t>[일위 48호] - [스테인레스배관용접(알곤용접)  D50  개소]</t>
  </si>
  <si>
    <t>[일위 49호] - [스테인레스배관용접(알곤용접)  D65  개소]</t>
  </si>
  <si>
    <t>[일위 50호] - [스테인레스배관용접(알곤용접)  D100  개소]</t>
  </si>
  <si>
    <t>[일위 51호] - [스테인레스배관용접(알곤용접)  D80  개소]</t>
  </si>
  <si>
    <t>[일위 52호] - [스테인레스배관용접(알곤용접)  D125  개소]</t>
  </si>
  <si>
    <t>[일위 53호] - [스테인레스배관용접(알곤용접)  D250  개소]</t>
  </si>
  <si>
    <t>[일위 54호] - [스팀트랩 철거  D15  조당]</t>
  </si>
  <si>
    <t>[일위 55호] - [스팀트랩 철거  D20  조당]</t>
  </si>
  <si>
    <t>[일위 56호] - [스팀트랩 철거  D25  조당]</t>
  </si>
  <si>
    <t>[일위 57호] - [스파이럴덕트(STS)철거  (D550~600)×0.6t  M]</t>
  </si>
  <si>
    <t>[일위 58호] - [오일압력계설치(STS)  D100 (2~35KG)  조]</t>
  </si>
  <si>
    <t>[일위 59호] - [이중연도 철거  D300  M]</t>
  </si>
  <si>
    <t>[일위 60호] - [장비류 철거  응축수 탱크, 500ℓ  대]</t>
  </si>
  <si>
    <t>[일위 61호] - [장비류 철거  발란싱 탱크, 7,500ℓ  대]</t>
  </si>
  <si>
    <t>[일위 62호] - [장비류 철거  여과기, 1,000ℓ  대]</t>
  </si>
  <si>
    <t>[일위 63호] - [장비류 철거  고가수조, 7,500ℓ  대]</t>
  </si>
  <si>
    <t>[일위 64호] - [장비류 철거  증기보일러, 0.8TON  대]</t>
  </si>
  <si>
    <t>[일위 65호] - [장비류 철거  IN-LINE 팬 94CMM x 0.75KW x 400Φ  대]</t>
  </si>
  <si>
    <t>[일위 66호] - [장비류 철거  배수펌프(수중형), 1.5KW이하  대]</t>
  </si>
  <si>
    <t>[일위 67호] - [장비류 철거  급수펌프(다단),333LPMx15Mx5HP  대]</t>
  </si>
  <si>
    <t>[일위 68호] - [장비류 철거  급수펌프(입형),150LPMx34Mx3HP  대]</t>
  </si>
  <si>
    <t>[일위 69호] - [장비류 철거  급수펌프(입형),300LPMx42Mx7.5HP  대]</t>
  </si>
  <si>
    <t>[일위 70호] - [장비류 철거  급수펌프(입형),400LPMx40Mx7.5HP  대]</t>
  </si>
  <si>
    <t>[일위 71호] - [절연행거  D25  SET]</t>
  </si>
  <si>
    <t>[일위 72호] - [절연행거  D65  SET]</t>
  </si>
  <si>
    <t>[일위 73호] - [절연행거  D50  SET]</t>
  </si>
  <si>
    <t>[일위 74호] - [절연행거  D100  SET]</t>
  </si>
  <si>
    <t>[일위 75호] - [절연행거  D125  SET]</t>
  </si>
  <si>
    <t>[일위 76호] - [조합페인트(붓칠)  철재면 2회  M2]</t>
  </si>
  <si>
    <t>[일위 77호] - [합 플랜지 이음(스테인레스)  D65  개소]</t>
  </si>
  <si>
    <t>[일위 78호] - [합 플랜지 이음(스테인레스)  D100  개소]</t>
  </si>
  <si>
    <t>[일위 79호] - [합 플랜지 이음(스테인레스)  D80  개소]</t>
  </si>
  <si>
    <t>[일위 80호] - [합 플랜지 이음(스테인레스)  D125  개소]</t>
  </si>
  <si>
    <t>[일위 81호] - [합 플랜지 이음(스테인레스)  D250  개소]</t>
  </si>
  <si>
    <t>[일위 82호] - [합판,거푸집  4회  M2]</t>
  </si>
  <si>
    <t>적용비율</t>
  </si>
  <si>
    <t>A0100000000</t>
  </si>
  <si>
    <t>일 위 대 가 표 목 록</t>
  </si>
  <si>
    <t>호 표</t>
  </si>
  <si>
    <t>수량</t>
  </si>
  <si>
    <t>재 료 비</t>
  </si>
  <si>
    <t>노 무 비</t>
  </si>
  <si>
    <t>경    비</t>
  </si>
  <si>
    <t>합    계</t>
  </si>
  <si>
    <t>금    액</t>
  </si>
  <si>
    <t>일위  1호</t>
  </si>
  <si>
    <t>각형덕트 철거</t>
  </si>
  <si>
    <t>일위  2호</t>
  </si>
  <si>
    <t>각형덕트제작설치(기계),EA</t>
  </si>
  <si>
    <t>일위  5호</t>
  </si>
  <si>
    <t>D50 X 19T</t>
  </si>
  <si>
    <t>일위  6호</t>
  </si>
  <si>
    <t>D65 X 19T</t>
  </si>
  <si>
    <t>일위  7호</t>
  </si>
  <si>
    <t>D100 X 19T</t>
  </si>
  <si>
    <t>일위  8호</t>
  </si>
  <si>
    <t>D80 X 19T</t>
  </si>
  <si>
    <t>일위  9호</t>
  </si>
  <si>
    <t>D125 X 19T</t>
  </si>
  <si>
    <t>일위 10호</t>
  </si>
  <si>
    <t>구멍뚫기(코어드릴)</t>
  </si>
  <si>
    <t>D50,(배관관통부분,벽체)</t>
  </si>
  <si>
    <t>일위 11호</t>
  </si>
  <si>
    <t>D100,(배관관통부분,벽체)</t>
  </si>
  <si>
    <t>일위 12호</t>
  </si>
  <si>
    <t>그릴 철거</t>
  </si>
  <si>
    <t>550x200</t>
  </si>
  <si>
    <t>일위 13호</t>
  </si>
  <si>
    <t>급수공급햇더</t>
  </si>
  <si>
    <t>D250*3,100L</t>
  </si>
  <si>
    <t>일위 14호</t>
  </si>
  <si>
    <t>무근콘크리트</t>
  </si>
  <si>
    <t>손비빔 1:3:6 (1층포함)</t>
  </si>
  <si>
    <t>일위 15호</t>
  </si>
  <si>
    <t>물용감압밸브 장치</t>
  </si>
  <si>
    <t>D25*25*25</t>
  </si>
  <si>
    <t>일위 16호</t>
  </si>
  <si>
    <t>배관류 철거</t>
  </si>
  <si>
    <t>강관, D15</t>
  </si>
  <si>
    <t>일위 17호</t>
  </si>
  <si>
    <t>강관, D20</t>
  </si>
  <si>
    <t>일위 18호</t>
  </si>
  <si>
    <t>강관, D25</t>
  </si>
  <si>
    <t>일위 19호</t>
  </si>
  <si>
    <t>강관, D65</t>
  </si>
  <si>
    <t>일위 20호</t>
  </si>
  <si>
    <t>STS관, D40</t>
  </si>
  <si>
    <t>일위 21호</t>
  </si>
  <si>
    <t>STS관, D50</t>
  </si>
  <si>
    <t>일위 22호</t>
  </si>
  <si>
    <t>STS관, D65</t>
  </si>
  <si>
    <t>일위 23호</t>
  </si>
  <si>
    <t>STS관, D80</t>
  </si>
  <si>
    <t>일위 24호</t>
  </si>
  <si>
    <t>STS관, D100</t>
  </si>
  <si>
    <t>일위 25호</t>
  </si>
  <si>
    <t>STS관, D150</t>
  </si>
  <si>
    <t>일위 26호</t>
  </si>
  <si>
    <t>PVC관(접착제접합), D65</t>
  </si>
  <si>
    <t>일위 27호</t>
  </si>
  <si>
    <t>PVC관(접착제접합), D100</t>
  </si>
  <si>
    <t>일위 28호</t>
  </si>
  <si>
    <t>밸브류 철거</t>
  </si>
  <si>
    <t>15~25A (밸브,스트레이너 포함)</t>
  </si>
  <si>
    <t>일위 29호</t>
  </si>
  <si>
    <t>32~50A (밸브,스트레이너 포함)</t>
  </si>
  <si>
    <t>일위 30호</t>
  </si>
  <si>
    <t>65A (밸브,스트레이너 포함)</t>
  </si>
  <si>
    <t>일위 31호</t>
  </si>
  <si>
    <t>80A (밸브,스트레이너 포함)</t>
  </si>
  <si>
    <t>일위 32호</t>
  </si>
  <si>
    <t>100A (밸브,스트레이너 포함)</t>
  </si>
  <si>
    <t>일위 33호</t>
  </si>
  <si>
    <t>150A (밸브,스트레이너 포함)</t>
  </si>
  <si>
    <t>일위 34호</t>
  </si>
  <si>
    <t>밸브보온/고무발포보온재</t>
  </si>
  <si>
    <t>보온두께 25mm이하, ø50mm,일반밸브,기계실배관</t>
  </si>
  <si>
    <t>표준시장단가</t>
  </si>
  <si>
    <t>일위 35호</t>
  </si>
  <si>
    <t>보온두께 25mm이하, ø65mm,일반밸브,기계실배관</t>
  </si>
  <si>
    <t>일위 36호</t>
  </si>
  <si>
    <t>보온두께 25mm이하, ø80mm,일반밸브,기계실배관</t>
  </si>
  <si>
    <t>일위 37호</t>
  </si>
  <si>
    <t>보온재 철거(유리솜)</t>
  </si>
  <si>
    <t>D15x40T 기준</t>
  </si>
  <si>
    <t>일위 38호</t>
  </si>
  <si>
    <t>D20x40T 기준</t>
  </si>
  <si>
    <t>일위 39호</t>
  </si>
  <si>
    <t>D25x40T 기준</t>
  </si>
  <si>
    <t>일위 40호</t>
  </si>
  <si>
    <t>D40x40T 기준</t>
  </si>
  <si>
    <t>일위 41호</t>
  </si>
  <si>
    <t>D50x40T 기준</t>
  </si>
  <si>
    <t>일위 42호</t>
  </si>
  <si>
    <t>D65x40T 기준</t>
  </si>
  <si>
    <t>일위 43호</t>
  </si>
  <si>
    <t>D80x40T 기준</t>
  </si>
  <si>
    <t>일위 44호</t>
  </si>
  <si>
    <t>D100x40T 기준</t>
  </si>
  <si>
    <t>일위 45호</t>
  </si>
  <si>
    <t>D150x40T 기준</t>
  </si>
  <si>
    <t>일위 46호</t>
  </si>
  <si>
    <t>쇠흙손마감</t>
  </si>
  <si>
    <t>10M2</t>
  </si>
  <si>
    <t>일위 51호</t>
  </si>
  <si>
    <t>일위 54호</t>
  </si>
  <si>
    <t>스팀트랩 철거</t>
  </si>
  <si>
    <t>D15</t>
  </si>
  <si>
    <t>조당</t>
  </si>
  <si>
    <t>일위 55호</t>
  </si>
  <si>
    <t>D20</t>
  </si>
  <si>
    <t>일위 56호</t>
  </si>
  <si>
    <t>일위 57호</t>
  </si>
  <si>
    <t>스파이럴덕트(STS)철거</t>
  </si>
  <si>
    <t>(D550~600)×0.6t</t>
  </si>
  <si>
    <t>일위 59호</t>
  </si>
  <si>
    <t>이중연도 철거</t>
  </si>
  <si>
    <t>D300</t>
  </si>
  <si>
    <t>일위 60호</t>
  </si>
  <si>
    <t>장비류 철거</t>
  </si>
  <si>
    <t>응축수 탱크, 500ℓ</t>
  </si>
  <si>
    <t>일위 61호</t>
  </si>
  <si>
    <t>발란싱 탱크, 7,500ℓ</t>
  </si>
  <si>
    <t>일위 62호</t>
  </si>
  <si>
    <t>여과기, 1,000ℓ</t>
  </si>
  <si>
    <t>일위 63호</t>
  </si>
  <si>
    <t>고가수조, 7,500ℓ</t>
  </si>
  <si>
    <t>일위 64호</t>
  </si>
  <si>
    <t>증기보일러, 0.8TON</t>
  </si>
  <si>
    <t>일위 65호</t>
  </si>
  <si>
    <t>IN-LINE 팬 94CMM x 0.75KW x 400Φ</t>
  </si>
  <si>
    <t>일위 66호</t>
  </si>
  <si>
    <t>배수펌프(수중형), 1.5KW이하</t>
  </si>
  <si>
    <t>일위 67호</t>
  </si>
  <si>
    <t>급수펌프(다단),333LPMx15Mx5HP</t>
  </si>
  <si>
    <t>일위 68호</t>
  </si>
  <si>
    <t>급수펌프(입형),150LPMx34Mx3HP</t>
  </si>
  <si>
    <t>일위 69호</t>
  </si>
  <si>
    <t>급수펌프(입형),300LPMx42Mx7.5HP</t>
  </si>
  <si>
    <t>일위 70호</t>
  </si>
  <si>
    <t>급수펌프(입형),400LPMx40Mx7.5HP</t>
  </si>
  <si>
    <t>일위 71호</t>
  </si>
  <si>
    <t>일위 72호</t>
  </si>
  <si>
    <t>일위 73호</t>
  </si>
  <si>
    <t>일위 74호</t>
  </si>
  <si>
    <t>일위 75호</t>
  </si>
  <si>
    <t>일위 76호</t>
  </si>
  <si>
    <t>조합페인트(붓칠)</t>
  </si>
  <si>
    <t>철재면 2회</t>
  </si>
  <si>
    <t>일위 77호</t>
  </si>
  <si>
    <t>일위 78호</t>
  </si>
  <si>
    <t>일위 79호</t>
  </si>
  <si>
    <t>일위 80호</t>
  </si>
  <si>
    <t>일위 82호</t>
  </si>
  <si>
    <t>합판,거푸집</t>
  </si>
  <si>
    <t>4회</t>
  </si>
  <si>
    <t>내       역       서</t>
  </si>
  <si>
    <t>품      명</t>
  </si>
  <si>
    <t>규      격</t>
  </si>
  <si>
    <t>운반비</t>
  </si>
  <si>
    <t>작업부산물</t>
  </si>
  <si>
    <t>관급</t>
  </si>
  <si>
    <t>외주비</t>
  </si>
  <si>
    <t>장비비</t>
  </si>
  <si>
    <t>가설비</t>
  </si>
  <si>
    <t>잡비제외분</t>
  </si>
  <si>
    <t>사급자재대</t>
  </si>
  <si>
    <t>관급자재대</t>
  </si>
  <si>
    <t>작업부산물1</t>
  </si>
  <si>
    <t>소방시설공사업 배상책임공제</t>
  </si>
  <si>
    <t>부가가치세</t>
  </si>
  <si>
    <t xml:space="preserve">T. A. B 공 사 </t>
  </si>
  <si>
    <t>자동제어공사</t>
  </si>
  <si>
    <t>품 질 관 리</t>
  </si>
  <si>
    <t>재 해 예 방 기 술 지 도</t>
  </si>
  <si>
    <t>상수도인입분당금</t>
  </si>
  <si>
    <t>사용자항목10</t>
  </si>
  <si>
    <t>사용자항목11</t>
  </si>
  <si>
    <t>사용자항목12</t>
  </si>
  <si>
    <t>사용자항목13</t>
  </si>
  <si>
    <t>사용자항목14</t>
  </si>
  <si>
    <t>사용자항목15</t>
  </si>
  <si>
    <t>사용자항목16</t>
  </si>
  <si>
    <t>사용자항목17</t>
  </si>
  <si>
    <t>사용자항목18</t>
  </si>
  <si>
    <t>사용자항목19</t>
  </si>
  <si>
    <t>간접재료비</t>
  </si>
  <si>
    <t>관부속품비</t>
  </si>
  <si>
    <t>5. 철거 배관 공사</t>
  </si>
  <si>
    <t>6. 전기공사</t>
  </si>
  <si>
    <t>7. 폐기물처리비</t>
  </si>
  <si>
    <t>공 종 리 스 트</t>
  </si>
  <si>
    <t>No</t>
  </si>
  <si>
    <t>공  종  명</t>
  </si>
  <si>
    <t>공 사 원 가 계 산 서</t>
  </si>
  <si>
    <t xml:space="preserve">                     구  분
  비   목</t>
  </si>
  <si>
    <t>구    성   비</t>
  </si>
  <si>
    <t>금      액</t>
  </si>
  <si>
    <t>비    고</t>
  </si>
  <si>
    <t>A1</t>
  </si>
  <si>
    <t>A2</t>
  </si>
  <si>
    <t>A</t>
  </si>
  <si>
    <t>B1</t>
  </si>
  <si>
    <t>B2</t>
  </si>
  <si>
    <t>B</t>
  </si>
  <si>
    <t>C4</t>
  </si>
  <si>
    <t>C10</t>
  </si>
  <si>
    <t>C11</t>
  </si>
  <si>
    <t>C12</t>
  </si>
  <si>
    <t>C13</t>
  </si>
  <si>
    <t>C14</t>
  </si>
  <si>
    <t>C15</t>
  </si>
  <si>
    <t>C16</t>
  </si>
  <si>
    <t>C20</t>
  </si>
  <si>
    <t>C25</t>
  </si>
  <si>
    <t>C33</t>
  </si>
  <si>
    <t>C</t>
  </si>
  <si>
    <t>X</t>
  </si>
  <si>
    <t>D</t>
  </si>
  <si>
    <t>이                윤</t>
  </si>
  <si>
    <t>E</t>
  </si>
  <si>
    <t>총       원       가</t>
  </si>
  <si>
    <t>F</t>
  </si>
  <si>
    <t>Y</t>
  </si>
  <si>
    <t>총   공   사  금  액</t>
  </si>
  <si>
    <t>공사명 : 삼성라이온즈 볼파크 체력단련장 개선 기계설비공사</t>
    <phoneticPr fontId="1" type="noConversion"/>
  </si>
  <si>
    <t>순  공  사  원  가</t>
  </si>
  <si>
    <t>직   접   재  료  비</t>
  </si>
  <si>
    <t>간   접   재  료  비</t>
  </si>
  <si>
    <t>소                계</t>
  </si>
  <si>
    <t>직   접   노  무  비</t>
  </si>
  <si>
    <t>간   접   노  무  비</t>
  </si>
  <si>
    <t>경  비</t>
  </si>
  <si>
    <t>기    계    경    비</t>
  </si>
  <si>
    <t>산  재  보   험   료</t>
  </si>
  <si>
    <t>고  용  보   험   료</t>
  </si>
  <si>
    <t>건  강  보   험   료</t>
  </si>
  <si>
    <t>연  금  보   험   료</t>
  </si>
  <si>
    <t>노인 장기 요양보험료</t>
  </si>
  <si>
    <t>퇴 직 공 제 부 금 비</t>
  </si>
  <si>
    <t>산업 안전 보건관리비</t>
  </si>
  <si>
    <t>기    타    경    비</t>
  </si>
  <si>
    <t>환  경  보   전   비</t>
  </si>
  <si>
    <t>품  질   관  리   비</t>
  </si>
  <si>
    <t xml:space="preserve">         계</t>
  </si>
  <si>
    <t>일  반   관   리  비</t>
  </si>
  <si>
    <t>폐  기  물  처  리  비</t>
    <phoneticPr fontId="1" type="noConversion"/>
  </si>
  <si>
    <t>U2</t>
  </si>
  <si>
    <t>상 수 도 인 입 분 담 금</t>
    <phoneticPr fontId="1" type="noConversion"/>
  </si>
  <si>
    <t>별도</t>
    <phoneticPr fontId="1" type="noConversion"/>
  </si>
  <si>
    <t>합            계</t>
    <phoneticPr fontId="1" type="noConversion"/>
  </si>
  <si>
    <t>공사명 : 삼성라이온즈 볼파크 체력단련장 개선 기계소방공사 &gt; 장비 설치 공사</t>
  </si>
  <si>
    <t>품명</t>
  </si>
  <si>
    <t>규격</t>
  </si>
  <si>
    <t>부위</t>
  </si>
  <si>
    <t>산   출   내   용</t>
  </si>
  <si>
    <t>원수량</t>
  </si>
  <si>
    <t>할증율</t>
  </si>
  <si>
    <t>할증후수량</t>
  </si>
  <si>
    <t>[ 장비 ]</t>
  </si>
  <si>
    <t>공사명 : 삼성라이온즈 볼파크 체력단련장 개선 기계소방공사 &gt; 기계실 소화 배관 공사</t>
  </si>
  <si>
    <t>[ 기계실 소화배관 ]</t>
  </si>
  <si>
    <t>2+7</t>
  </si>
  <si>
    <t>7+1</t>
  </si>
  <si>
    <t>12+6</t>
  </si>
  <si>
    <t>8+12+8</t>
  </si>
  <si>
    <t>10+6+7+7+1</t>
  </si>
  <si>
    <t>[ 기 계 설 비 내 역 서 ]</t>
    <phoneticPr fontId="19" type="noConversion"/>
  </si>
  <si>
    <t>2025 , 11</t>
    <phoneticPr fontId="1" type="noConversion"/>
  </si>
  <si>
    <t>[ 기 계 설 비 일 위 대 가 표 ]</t>
    <phoneticPr fontId="19" type="noConversion"/>
  </si>
  <si>
    <t>[ 기 계 설 비 단 가 대 비 표 ]</t>
    <phoneticPr fontId="19" type="noConversion"/>
  </si>
  <si>
    <t>[ 기 계 설 비 산 출 근 거 표 ]</t>
    <phoneticPr fontId="19" type="noConversion"/>
  </si>
  <si>
    <t>삼성라이온즈 볼파크 체력단련장 개선 공사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</si>
</sst>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20"/>
      <color rgb="FF000000"/>
      <name val="굴림체"/>
      <family val="3"/>
      <charset val="129"/>
    </font>
    <font>
      <b/>
      <u/>
      <sz val="10"/>
      <color rgb="FF0000FF"/>
      <name val="굴림체"/>
      <family val="3"/>
      <charset val="129"/>
    </font>
    <font>
      <b/>
      <u/>
      <sz val="10"/>
      <color rgb="FF0000FF"/>
      <name val="맑은 고딕"/>
      <family val="2"/>
      <charset val="129"/>
      <scheme val="minor"/>
    </font>
    <font>
      <sz val="8"/>
      <color rgb="FF000080"/>
      <name val="굴림체"/>
      <family val="3"/>
      <charset val="129"/>
    </font>
    <font>
      <b/>
      <sz val="8"/>
      <color rgb="FF800000"/>
      <name val="굴림체"/>
      <family val="3"/>
      <charset val="129"/>
    </font>
    <font>
      <sz val="8"/>
      <color theme="1"/>
      <name val="굴림체"/>
      <family val="3"/>
      <charset val="129"/>
    </font>
    <font>
      <b/>
      <sz val="8"/>
      <color rgb="FF000000"/>
      <name val="굴림체"/>
      <family val="3"/>
      <charset val="129"/>
    </font>
    <font>
      <b/>
      <sz val="8"/>
      <color rgb="FF0000FF"/>
      <name val="굴림체"/>
      <family val="3"/>
      <charset val="129"/>
    </font>
    <font>
      <sz val="8"/>
      <color rgb="FF000000"/>
      <name val="굴림체"/>
      <family val="3"/>
      <charset val="129"/>
    </font>
    <font>
      <b/>
      <sz val="11"/>
      <color theme="1"/>
      <name val="맑은 고딕"/>
      <family val="2"/>
      <charset val="129"/>
      <scheme val="minor"/>
    </font>
    <font>
      <b/>
      <sz val="8"/>
      <color theme="1"/>
      <name val="굴림체"/>
      <family val="3"/>
      <charset val="129"/>
    </font>
    <font>
      <sz val="7"/>
      <color theme="1"/>
      <name val="굴림체"/>
      <family val="3"/>
      <charset val="129"/>
    </font>
    <font>
      <sz val="14"/>
      <name val="나눔고딕"/>
      <family val="3"/>
      <charset val="129"/>
    </font>
    <font>
      <b/>
      <sz val="45"/>
      <name val="나눔고딕"/>
      <family val="3"/>
      <charset val="129"/>
    </font>
    <font>
      <sz val="45"/>
      <name val="나눔고딕"/>
      <family val="3"/>
      <charset val="129"/>
    </font>
    <font>
      <b/>
      <sz val="36"/>
      <name val="나눔고딕"/>
      <family val="3"/>
      <charset val="129"/>
    </font>
    <font>
      <sz val="36"/>
      <name val="나눔고딕"/>
      <family val="3"/>
      <charset val="129"/>
    </font>
    <font>
      <sz val="8"/>
      <name val="돋움"/>
      <family val="3"/>
      <charset val="129"/>
    </font>
    <font>
      <sz val="11"/>
      <name val="나눔고딕"/>
      <family val="3"/>
      <charset val="129"/>
    </font>
    <font>
      <b/>
      <sz val="28"/>
      <name val="나눔고딕"/>
      <family val="3"/>
      <charset val="129"/>
    </font>
    <font>
      <sz val="48"/>
      <name val="나눔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FCE4D6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F4F4FD"/>
        <bgColor indexed="64"/>
      </patternFill>
    </fill>
    <fill>
      <patternFill patternType="solid">
        <fgColor rgb="FFF0FFFF"/>
        <bgColor indexed="64"/>
      </patternFill>
    </fill>
    <fill>
      <patternFill patternType="solid">
        <fgColor rgb="FFEEEEE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 shrinkToFit="1"/>
    </xf>
    <xf numFmtId="0" fontId="6" fillId="4" borderId="2" xfId="0" applyFont="1" applyFill="1" applyBorder="1" applyAlignment="1">
      <alignment horizontal="center" vertical="center" wrapText="1" shrinkToFit="1"/>
    </xf>
    <xf numFmtId="0" fontId="6" fillId="4" borderId="2" xfId="0" applyFont="1" applyFill="1" applyBorder="1" applyAlignment="1">
      <alignment horizontal="right" vertical="center" wrapText="1" shrinkToFit="1"/>
    </xf>
    <xf numFmtId="0" fontId="6" fillId="4" borderId="3" xfId="0" applyFont="1" applyFill="1" applyBorder="1" applyAlignment="1">
      <alignment horizontal="left" vertical="center" wrapText="1" shrinkToFit="1"/>
    </xf>
    <xf numFmtId="0" fontId="6" fillId="4" borderId="3" xfId="0" applyFont="1" applyFill="1" applyBorder="1" applyAlignment="1">
      <alignment horizontal="center" vertical="center" wrapText="1" shrinkToFit="1"/>
    </xf>
    <xf numFmtId="0" fontId="6" fillId="4" borderId="3" xfId="0" applyFont="1" applyFill="1" applyBorder="1" applyAlignment="1">
      <alignment horizontal="right" vertical="center" wrapText="1" shrinkToFit="1"/>
    </xf>
    <xf numFmtId="3" fontId="6" fillId="4" borderId="3" xfId="0" applyNumberFormat="1" applyFont="1" applyFill="1" applyBorder="1" applyAlignment="1">
      <alignment horizontal="right" vertical="center" wrapText="1" shrinkToFit="1"/>
    </xf>
    <xf numFmtId="0" fontId="7" fillId="0" borderId="2" xfId="0" quotePrefix="1" applyFont="1" applyBorder="1" applyAlignment="1">
      <alignment horizontal="left" vertical="center" wrapText="1" shrinkToFit="1"/>
    </xf>
    <xf numFmtId="0" fontId="7" fillId="0" borderId="2" xfId="0" quotePrefix="1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right" vertical="center" wrapText="1" shrinkToFit="1"/>
    </xf>
    <xf numFmtId="9" fontId="7" fillId="0" borderId="2" xfId="0" applyNumberFormat="1" applyFont="1" applyBorder="1" applyAlignment="1">
      <alignment horizontal="right" vertical="center" wrapText="1" shrinkToFit="1"/>
    </xf>
    <xf numFmtId="0" fontId="7" fillId="0" borderId="2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left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9" fontId="7" fillId="0" borderId="3" xfId="0" applyNumberFormat="1" applyFont="1" applyBorder="1" applyAlignment="1">
      <alignment horizontal="right" vertical="center" wrapText="1" shrinkToFit="1"/>
    </xf>
    <xf numFmtId="0" fontId="7" fillId="0" borderId="3" xfId="0" applyFont="1" applyBorder="1" applyAlignment="1">
      <alignment horizontal="right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center" vertical="center" wrapText="1" shrinkToFit="1"/>
    </xf>
    <xf numFmtId="0" fontId="8" fillId="2" borderId="2" xfId="0" applyFont="1" applyFill="1" applyBorder="1" applyAlignment="1">
      <alignment horizontal="left" vertical="center" wrapText="1" shrinkToFit="1"/>
    </xf>
    <xf numFmtId="0" fontId="8" fillId="2" borderId="2" xfId="0" applyFont="1" applyFill="1" applyBorder="1" applyAlignment="1">
      <alignment horizontal="right" vertical="center" wrapText="1" shrinkToFit="1"/>
    </xf>
    <xf numFmtId="0" fontId="8" fillId="2" borderId="3" xfId="0" applyFont="1" applyFill="1" applyBorder="1" applyAlignment="1">
      <alignment horizontal="left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right" vertical="center" wrapText="1" shrinkToFit="1"/>
    </xf>
    <xf numFmtId="0" fontId="6" fillId="4" borderId="2" xfId="0" applyFont="1" applyFill="1" applyBorder="1" applyAlignment="1">
      <alignment horizontal="right" vertical="center" shrinkToFit="1"/>
    </xf>
    <xf numFmtId="0" fontId="6" fillId="4" borderId="3" xfId="0" applyFont="1" applyFill="1" applyBorder="1" applyAlignment="1">
      <alignment horizontal="right" vertical="center" shrinkToFit="1"/>
    </xf>
    <xf numFmtId="0" fontId="7" fillId="0" borderId="2" xfId="0" applyFont="1" applyBorder="1" applyAlignment="1">
      <alignment horizontal="right" vertical="center" shrinkToFit="1"/>
    </xf>
    <xf numFmtId="0" fontId="7" fillId="0" borderId="3" xfId="0" quotePrefix="1" applyFont="1" applyBorder="1" applyAlignment="1">
      <alignment horizontal="right" vertical="center" shrinkToFit="1"/>
    </xf>
    <xf numFmtId="0" fontId="7" fillId="0" borderId="3" xfId="0" applyFont="1" applyBorder="1" applyAlignment="1">
      <alignment horizontal="right" vertical="center" shrinkToFit="1"/>
    </xf>
    <xf numFmtId="0" fontId="8" fillId="2" borderId="2" xfId="0" applyFont="1" applyFill="1" applyBorder="1" applyAlignment="1">
      <alignment horizontal="right" vertical="center" shrinkToFit="1"/>
    </xf>
    <xf numFmtId="0" fontId="8" fillId="2" borderId="3" xfId="0" applyFont="1" applyFill="1" applyBorder="1" applyAlignment="1">
      <alignment horizontal="right" vertical="center" shrinkToFit="1"/>
    </xf>
    <xf numFmtId="0" fontId="7" fillId="0" borderId="1" xfId="0" quotePrefix="1" applyFont="1" applyBorder="1" applyAlignment="1">
      <alignment horizontal="left" vertical="center" wrapText="1" shrinkToFit="1"/>
    </xf>
    <xf numFmtId="0" fontId="7" fillId="0" borderId="1" xfId="0" quotePrefix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right" vertical="center" wrapText="1" shrinkToFit="1"/>
    </xf>
    <xf numFmtId="0" fontId="7" fillId="0" borderId="1" xfId="0" quotePrefix="1" applyFont="1" applyBorder="1" applyAlignment="1">
      <alignment horizontal="right" vertical="center" wrapText="1" shrinkToFit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9" fillId="5" borderId="1" xfId="0" applyFont="1" applyFill="1" applyBorder="1" applyAlignment="1">
      <alignment horizontal="left" vertical="center" wrapText="1" shrinkToFit="1"/>
    </xf>
    <xf numFmtId="0" fontId="8" fillId="2" borderId="1" xfId="0" quotePrefix="1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left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right" vertical="center" wrapText="1" shrinkToFit="1"/>
    </xf>
    <xf numFmtId="0" fontId="9" fillId="5" borderId="1" xfId="0" quotePrefix="1" applyFont="1" applyFill="1" applyBorder="1" applyAlignment="1">
      <alignment horizontal="left" vertical="center" wrapText="1" shrinkToFit="1"/>
    </xf>
    <xf numFmtId="0" fontId="7" fillId="0" borderId="1" xfId="0" applyFont="1" applyBorder="1" applyAlignment="1">
      <alignment horizontal="right" vertical="center" shrinkToFit="1"/>
    </xf>
    <xf numFmtId="0" fontId="8" fillId="2" borderId="1" xfId="0" applyFont="1" applyFill="1" applyBorder="1" applyAlignment="1">
      <alignment horizontal="right" vertical="center" shrinkToFit="1"/>
    </xf>
    <xf numFmtId="0" fontId="7" fillId="0" borderId="1" xfId="0" applyFont="1" applyBorder="1" applyAlignment="1">
      <alignment horizontal="center" vertical="center" shrinkToFit="1"/>
    </xf>
    <xf numFmtId="0" fontId="10" fillId="0" borderId="2" xfId="0" quotePrefix="1" applyFont="1" applyBorder="1" applyAlignment="1">
      <alignment horizontal="left" vertical="center" wrapText="1" shrinkToFit="1"/>
    </xf>
    <xf numFmtId="0" fontId="10" fillId="0" borderId="3" xfId="0" quotePrefix="1" applyFont="1" applyBorder="1" applyAlignment="1">
      <alignment horizontal="left" vertical="center" wrapText="1" shrinkToFit="1"/>
    </xf>
    <xf numFmtId="0" fontId="8" fillId="2" borderId="1" xfId="0" quotePrefix="1" applyFont="1" applyFill="1" applyBorder="1" applyAlignment="1">
      <alignment horizontal="left" vertical="center" wrapText="1" shrinkToFit="1"/>
    </xf>
    <xf numFmtId="0" fontId="10" fillId="0" borderId="3" xfId="0" applyFont="1" applyBorder="1" applyAlignment="1">
      <alignment horizontal="left" vertical="center" wrapText="1" shrinkToFit="1"/>
    </xf>
    <xf numFmtId="0" fontId="10" fillId="0" borderId="13" xfId="0" applyFont="1" applyBorder="1" applyAlignment="1">
      <alignment horizontal="left" vertical="center" wrapText="1" shrinkToFit="1"/>
    </xf>
    <xf numFmtId="0" fontId="10" fillId="0" borderId="13" xfId="0" quotePrefix="1" applyFont="1" applyBorder="1" applyAlignment="1">
      <alignment horizontal="left" vertical="center" wrapText="1" shrinkToFit="1"/>
    </xf>
    <xf numFmtId="0" fontId="10" fillId="0" borderId="1" xfId="0" applyFont="1" applyBorder="1" applyAlignment="1">
      <alignment horizontal="left" vertical="center" wrapText="1" shrinkToFit="1"/>
    </xf>
    <xf numFmtId="0" fontId="10" fillId="0" borderId="1" xfId="0" quotePrefix="1" applyFont="1" applyBorder="1" applyAlignment="1">
      <alignment horizontal="left" vertical="center" wrapText="1" shrinkToFit="1"/>
    </xf>
    <xf numFmtId="0" fontId="10" fillId="0" borderId="2" xfId="0" applyFont="1" applyBorder="1" applyAlignment="1">
      <alignment horizontal="right" vertical="center" shrinkToFit="1"/>
    </xf>
    <xf numFmtId="0" fontId="10" fillId="0" borderId="3" xfId="0" applyFont="1" applyBorder="1" applyAlignment="1">
      <alignment horizontal="right" vertical="center" shrinkToFit="1"/>
    </xf>
    <xf numFmtId="0" fontId="10" fillId="0" borderId="13" xfId="0" applyFont="1" applyBorder="1" applyAlignment="1">
      <alignment horizontal="right" vertical="center" shrinkToFit="1"/>
    </xf>
    <xf numFmtId="0" fontId="10" fillId="0" borderId="1" xfId="0" applyFont="1" applyBorder="1" applyAlignment="1">
      <alignment horizontal="right" vertical="center" shrinkToFit="1"/>
    </xf>
    <xf numFmtId="0" fontId="8" fillId="2" borderId="1" xfId="0" quotePrefix="1" applyFont="1" applyFill="1" applyBorder="1" applyAlignment="1">
      <alignment horizontal="center" vertical="center" shrinkToFit="1"/>
    </xf>
    <xf numFmtId="0" fontId="12" fillId="0" borderId="1" xfId="0" quotePrefix="1" applyFont="1" applyBorder="1" applyAlignment="1">
      <alignment horizontal="center" vertical="center" wrapText="1" shrinkToFit="1"/>
    </xf>
    <xf numFmtId="0" fontId="12" fillId="0" borderId="1" xfId="0" quotePrefix="1" applyFont="1" applyBorder="1" applyAlignment="1">
      <alignment horizontal="left" vertical="center" wrapText="1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right" vertical="center" shrinkToFit="1"/>
    </xf>
    <xf numFmtId="0" fontId="12" fillId="0" borderId="1" xfId="0" applyFont="1" applyBorder="1" applyAlignment="1">
      <alignment horizontal="left" vertical="center" wrapText="1" shrinkToFit="1"/>
    </xf>
    <xf numFmtId="0" fontId="11" fillId="0" borderId="0" xfId="0" applyFont="1">
      <alignment vertical="center"/>
    </xf>
    <xf numFmtId="0" fontId="11" fillId="0" borderId="0" xfId="0" quotePrefix="1" applyFont="1">
      <alignment vertical="center"/>
    </xf>
    <xf numFmtId="49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49" fontId="13" fillId="0" borderId="1" xfId="0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176" fontId="14" fillId="0" borderId="0" xfId="0" applyNumberFormat="1" applyFont="1" applyBorder="1" applyAlignment="1">
      <alignment horizontal="left" vertical="center"/>
    </xf>
    <xf numFmtId="176" fontId="14" fillId="0" borderId="0" xfId="0" applyNumberFormat="1" applyFont="1" applyBorder="1" applyAlignment="1">
      <alignment horizontal="right" vertical="center"/>
    </xf>
    <xf numFmtId="176" fontId="14" fillId="0" borderId="0" xfId="0" applyNumberFormat="1" applyFont="1" applyBorder="1" applyAlignment="1">
      <alignment horizontal="center" vertical="center"/>
    </xf>
    <xf numFmtId="176" fontId="14" fillId="0" borderId="0" xfId="0" applyNumberFormat="1" applyFont="1" applyBorder="1" applyAlignment="1"/>
    <xf numFmtId="176" fontId="14" fillId="0" borderId="0" xfId="0" applyNumberFormat="1" applyFont="1" applyAlignment="1"/>
    <xf numFmtId="0" fontId="14" fillId="0" borderId="0" xfId="0" applyFont="1" applyAlignment="1"/>
    <xf numFmtId="176" fontId="18" fillId="0" borderId="0" xfId="0" applyNumberFormat="1" applyFont="1" applyBorder="1" applyAlignment="1">
      <alignment horizontal="center" vertical="center"/>
    </xf>
    <xf numFmtId="176" fontId="14" fillId="0" borderId="0" xfId="0" applyNumberFormat="1" applyFont="1" applyAlignment="1">
      <alignment horizontal="left" vertical="center"/>
    </xf>
    <xf numFmtId="176" fontId="18" fillId="0" borderId="0" xfId="0" applyNumberFormat="1" applyFont="1" applyAlignment="1">
      <alignment horizontal="center" vertical="center"/>
    </xf>
    <xf numFmtId="176" fontId="14" fillId="0" borderId="0" xfId="0" applyNumberFormat="1" applyFont="1" applyAlignment="1">
      <alignment horizontal="right" vertical="center"/>
    </xf>
    <xf numFmtId="176" fontId="14" fillId="0" borderId="0" xfId="0" applyNumberFormat="1" applyFont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176" fontId="22" fillId="0" borderId="0" xfId="0" applyNumberFormat="1" applyFont="1" applyAlignment="1">
      <alignment horizontal="left" vertical="center"/>
    </xf>
    <xf numFmtId="176" fontId="21" fillId="0" borderId="0" xfId="0" applyNumberFormat="1" applyFont="1" applyBorder="1" applyAlignment="1">
      <alignment horizontal="center" vertical="center"/>
    </xf>
    <xf numFmtId="176" fontId="17" fillId="0" borderId="0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0" fontId="18" fillId="0" borderId="0" xfId="0" applyFont="1" applyBorder="1" applyAlignment="1">
      <alignment vertical="center"/>
    </xf>
    <xf numFmtId="0" fontId="20" fillId="0" borderId="0" xfId="0" applyFont="1" applyBorder="1" applyAlignment="1"/>
    <xf numFmtId="176" fontId="15" fillId="0" borderId="0" xfId="0" applyNumberFormat="1" applyFont="1" applyBorder="1" applyAlignment="1">
      <alignment horizontal="center" vertical="center" wrapText="1"/>
    </xf>
    <xf numFmtId="0" fontId="16" fillId="0" borderId="0" xfId="0" applyFont="1" applyBorder="1" applyAlignment="1"/>
    <xf numFmtId="0" fontId="16" fillId="0" borderId="0" xfId="0" applyFont="1" applyBorder="1" applyAlignment="1">
      <alignment vertical="center"/>
    </xf>
    <xf numFmtId="176" fontId="14" fillId="0" borderId="0" xfId="0" applyNumberFormat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3" fillId="0" borderId="0" xfId="0" quotePrefix="1" applyFont="1">
      <alignment vertical="center"/>
    </xf>
    <xf numFmtId="0" fontId="4" fillId="0" borderId="0" xfId="0" applyFont="1">
      <alignment vertical="center"/>
    </xf>
    <xf numFmtId="0" fontId="5" fillId="3" borderId="1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textRotation="255" wrapText="1" shrinkToFit="1"/>
    </xf>
    <xf numFmtId="0" fontId="7" fillId="0" borderId="13" xfId="0" quotePrefix="1" applyFont="1" applyBorder="1" applyAlignment="1">
      <alignment horizontal="center" vertical="center" textRotation="255" wrapText="1" shrinkToFit="1"/>
    </xf>
    <xf numFmtId="0" fontId="7" fillId="0" borderId="3" xfId="0" quotePrefix="1" applyFont="1" applyBorder="1" applyAlignment="1">
      <alignment horizontal="center" vertical="center" textRotation="255" wrapText="1" shrinkToFit="1"/>
    </xf>
    <xf numFmtId="0" fontId="8" fillId="2" borderId="5" xfId="0" quotePrefix="1" applyFont="1" applyFill="1" applyBorder="1" applyAlignment="1">
      <alignment horizontal="center" vertical="center" wrapText="1" shrinkToFit="1"/>
    </xf>
    <xf numFmtId="0" fontId="8" fillId="2" borderId="7" xfId="0" quotePrefix="1" applyFont="1" applyFill="1" applyBorder="1" applyAlignment="1">
      <alignment horizontal="center" vertical="center" wrapText="1" shrinkToFit="1"/>
    </xf>
    <xf numFmtId="0" fontId="8" fillId="2" borderId="1" xfId="0" quotePrefix="1" applyFont="1" applyFill="1" applyBorder="1" applyAlignment="1">
      <alignment horizontal="center" vertical="center" wrapText="1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6" fillId="4" borderId="1" xfId="0" quotePrefix="1" applyFont="1" applyFill="1" applyBorder="1" applyAlignment="1">
      <alignment horizontal="left" vertical="center" wrapText="1" shrinkToFit="1"/>
    </xf>
    <xf numFmtId="0" fontId="6" fillId="4" borderId="1" xfId="0" applyFont="1" applyFill="1" applyBorder="1" applyAlignment="1">
      <alignment horizontal="left" vertical="center" wrapText="1" shrinkToFit="1"/>
    </xf>
    <xf numFmtId="0" fontId="6" fillId="4" borderId="1" xfId="0" applyFont="1" applyFill="1" applyBorder="1" applyAlignment="1">
      <alignment horizontal="left" vertical="center" shrinkToFit="1"/>
    </xf>
    <xf numFmtId="0" fontId="6" fillId="4" borderId="5" xfId="0" quotePrefix="1" applyFont="1" applyFill="1" applyBorder="1" applyAlignment="1">
      <alignment horizontal="left" vertical="center" wrapText="1" shrinkToFit="1"/>
    </xf>
    <xf numFmtId="0" fontId="6" fillId="4" borderId="6" xfId="0" quotePrefix="1" applyFont="1" applyFill="1" applyBorder="1" applyAlignment="1">
      <alignment horizontal="left" vertical="center" wrapText="1" shrinkToFit="1"/>
    </xf>
    <xf numFmtId="0" fontId="6" fillId="4" borderId="6" xfId="0" quotePrefix="1" applyFont="1" applyFill="1" applyBorder="1" applyAlignment="1">
      <alignment horizontal="left" vertical="center" shrinkToFit="1"/>
    </xf>
    <xf numFmtId="0" fontId="6" fillId="4" borderId="7" xfId="0" quotePrefix="1" applyFont="1" applyFill="1" applyBorder="1" applyAlignment="1">
      <alignment horizontal="left" vertical="center" wrapText="1" shrinkToFit="1"/>
    </xf>
    <xf numFmtId="0" fontId="9" fillId="5" borderId="1" xfId="0" quotePrefix="1" applyFont="1" applyFill="1" applyBorder="1" applyAlignment="1">
      <alignment horizontal="left" vertical="center" wrapText="1" shrinkToFit="1"/>
    </xf>
    <xf numFmtId="0" fontId="9" fillId="5" borderId="1" xfId="0" applyFont="1" applyFill="1" applyBorder="1" applyAlignment="1">
      <alignment horizontal="left" vertical="center" wrapText="1" shrinkToFit="1"/>
    </xf>
    <xf numFmtId="0" fontId="9" fillId="5" borderId="1" xfId="0" applyFont="1" applyFill="1" applyBorder="1" applyAlignment="1">
      <alignment horizontal="left" vertical="center" shrinkToFit="1"/>
    </xf>
    <xf numFmtId="0" fontId="9" fillId="5" borderId="5" xfId="0" quotePrefix="1" applyFont="1" applyFill="1" applyBorder="1" applyAlignment="1">
      <alignment horizontal="left" vertical="center" wrapText="1" shrinkToFit="1"/>
    </xf>
    <xf numFmtId="0" fontId="9" fillId="5" borderId="6" xfId="0" quotePrefix="1" applyFont="1" applyFill="1" applyBorder="1" applyAlignment="1">
      <alignment horizontal="left" vertical="center" wrapText="1" shrinkToFit="1"/>
    </xf>
    <xf numFmtId="0" fontId="9" fillId="5" borderId="6" xfId="0" quotePrefix="1" applyFont="1" applyFill="1" applyBorder="1" applyAlignment="1">
      <alignment horizontal="left" vertical="center" shrinkToFit="1"/>
    </xf>
    <xf numFmtId="0" fontId="9" fillId="5" borderId="7" xfId="0" quotePrefix="1" applyFont="1" applyFill="1" applyBorder="1" applyAlignment="1">
      <alignment horizontal="left" vertical="center" shrinkToFit="1"/>
    </xf>
    <xf numFmtId="49" fontId="13" fillId="0" borderId="1" xfId="0" applyNumberFormat="1" applyFont="1" applyBorder="1" applyAlignment="1">
      <alignment vertical="center"/>
    </xf>
    <xf numFmtId="49" fontId="13" fillId="6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</cellXfs>
  <cellStyles count="1">
    <cellStyle name="표준" xfId="0" builtinId="0"/>
  </cellStyles>
  <dxfs count="12">
    <dxf>
      <numFmt numFmtId="177" formatCode="#,###"/>
    </dxf>
    <dxf>
      <numFmt numFmtId="178" formatCode="#,##0.0#####"/>
    </dxf>
    <dxf>
      <numFmt numFmtId="177" formatCode="#,###"/>
    </dxf>
    <dxf>
      <numFmt numFmtId="178" formatCode="#,##0.0#####"/>
    </dxf>
    <dxf>
      <numFmt numFmtId="177" formatCode="#,###"/>
    </dxf>
    <dxf>
      <numFmt numFmtId="178" formatCode="#,##0.0#####"/>
    </dxf>
    <dxf>
      <numFmt numFmtId="177" formatCode="#,###"/>
    </dxf>
    <dxf>
      <numFmt numFmtId="178" formatCode="#,##0.0#####"/>
    </dxf>
    <dxf>
      <numFmt numFmtId="177" formatCode="#,###"/>
    </dxf>
    <dxf>
      <numFmt numFmtId="178" formatCode="#,##0.0#####"/>
    </dxf>
    <dxf>
      <numFmt numFmtId="177" formatCode="#,###"/>
    </dxf>
    <dxf>
      <numFmt numFmtId="178" formatCode="#,##0.0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DATAPCS\DD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l2311\c\&#48708;&#49328;&#46041;\BQ\NAE-3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날개벽수량표"/>
      <sheetName val="수리계산(5년)1유역"/>
      <sheetName val="수리계산(5년)2유역"/>
      <sheetName val="수리계산(5년)3유역"/>
      <sheetName val="수리계산(10년)4유역"/>
      <sheetName val="수리계산(10년)5유역"/>
      <sheetName val="표지(목차)"/>
      <sheetName val="표지(자재집계표)"/>
      <sheetName val="표지(토공)"/>
      <sheetName val="표지(배수공)"/>
      <sheetName val="표지(포장공)"/>
      <sheetName val="표지(부대공)"/>
      <sheetName val="공사원가계산서"/>
      <sheetName val="공사원가계산서(전기)"/>
      <sheetName val="총괄재료집계표"/>
      <sheetName val="골재량산출"/>
      <sheetName val="토공집계표"/>
      <sheetName val="토적계산"/>
      <sheetName val="P,E이중관Φ400"/>
      <sheetName val="P,E이중관Φ800"/>
      <sheetName val="P.E이중관보호공800(터파기)"/>
      <sheetName val="우수집수정터파기(A-TYPE)"/>
      <sheetName val="우수집수정터파기(B-TYPE)"/>
      <sheetName val="콘크리트포장깨기"/>
      <sheetName val="배수공수량집계표"/>
      <sheetName val="배수공재료집계표"/>
      <sheetName val="배수몰탈수량"/>
      <sheetName val="L형측구(화강암)A&quot;"/>
      <sheetName val="L형측구(화강암)B&quot;"/>
      <sheetName val="P.E이중관보호공800"/>
      <sheetName val="우수집수정(A-TYPE)"/>
      <sheetName val="우수집수정(B-TYPE)"/>
      <sheetName val="횡배수관날개벽"/>
      <sheetName val="단가 (2)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포장공"/>
      <sheetName val="중기일위대가"/>
      <sheetName val="일위대가"/>
      <sheetName val="에너지요금"/>
      <sheetName val="구역화물"/>
      <sheetName val="금액내역서"/>
      <sheetName val="방송(체육관)"/>
      <sheetName val="APT"/>
      <sheetName val="예정(3)"/>
      <sheetName val="G.R300경비"/>
      <sheetName val="덕전리"/>
      <sheetName val="DDD"/>
      <sheetName val="맨홀토공산출"/>
      <sheetName val="조명시설"/>
      <sheetName val="용소리교"/>
      <sheetName val="전선관"/>
      <sheetName val="일반교실"/>
      <sheetName val="조건표"/>
      <sheetName val="우,오수"/>
      <sheetName val="sw1"/>
      <sheetName val="TOTAL_BOQ"/>
      <sheetName val="단위수량"/>
      <sheetName val="물가시세"/>
      <sheetName val="연결임시"/>
      <sheetName val="Sheet1"/>
      <sheetName val="ABUT수량-A1"/>
      <sheetName val="토공(우물통,기타) "/>
      <sheetName val="설계내역서"/>
      <sheetName val="DATE"/>
      <sheetName val="대로근거"/>
      <sheetName val="실행철강하도"/>
      <sheetName val="배수공"/>
      <sheetName val="토사(PE)"/>
      <sheetName val="골막이(야매)"/>
      <sheetName val="말뚝지지력산정"/>
      <sheetName val="교각(P1)수량"/>
      <sheetName val="P_E이중관보호공800(터파기)"/>
      <sheetName val="P_E이중관보호공800"/>
      <sheetName val="Excel"/>
      <sheetName val="3BL공동구 수량"/>
      <sheetName val="빌딩 안내"/>
      <sheetName val="내역서1"/>
      <sheetName val="6동"/>
      <sheetName val="산근"/>
      <sheetName val="교육종류"/>
      <sheetName val="파일의이용"/>
      <sheetName val="차액보증"/>
      <sheetName val="현장관리비"/>
      <sheetName val="TEST1"/>
      <sheetName val="총괄"/>
      <sheetName val="수량3"/>
      <sheetName val="내역"/>
      <sheetName val="2000년1차"/>
      <sheetName val="2공구산출내역"/>
      <sheetName val="식재가격"/>
      <sheetName val="식재총괄"/>
      <sheetName val="토목주소"/>
      <sheetName val="프랜트면허"/>
      <sheetName val="Sheet2"/>
      <sheetName val="cal"/>
      <sheetName val="계정"/>
      <sheetName val="암거"/>
      <sheetName val="집수정"/>
      <sheetName val="본체"/>
      <sheetName val="교각1"/>
      <sheetName val="내역서"/>
      <sheetName val="천방교접속"/>
      <sheetName val="가도공"/>
      <sheetName val="C-직노1"/>
      <sheetName val="포장수량"/>
      <sheetName val="아스팔트 포장총괄집계표"/>
      <sheetName val="2@ BOX"/>
      <sheetName val="구천"/>
      <sheetName val="input"/>
      <sheetName val="갑지"/>
      <sheetName val="집계표"/>
      <sheetName val="수량산출"/>
      <sheetName val="품셈TABLE"/>
      <sheetName val="노무비계"/>
      <sheetName val="wall"/>
      <sheetName val="산출근거"/>
      <sheetName val="기계경비"/>
      <sheetName val="#REF"/>
      <sheetName val="신우"/>
      <sheetName val="2000년 공정표"/>
      <sheetName val="공통가설공사"/>
      <sheetName val="6PILE  (돌출)"/>
      <sheetName val="SLAB"/>
      <sheetName val="슬래브"/>
      <sheetName val="1공구(입찰내역)"/>
      <sheetName val="2000전체분"/>
      <sheetName val="흥양2교토공집계표"/>
      <sheetName val="설계명세서"/>
      <sheetName val="예산명세서"/>
      <sheetName val="자료입력"/>
      <sheetName val="취수탑"/>
      <sheetName val="토목품셈"/>
      <sheetName val="공종"/>
      <sheetName val="수량집계"/>
      <sheetName val="단면검토"/>
      <sheetName val="설계조건"/>
      <sheetName val="대포2교접속"/>
      <sheetName val="우수공"/>
      <sheetName val="EP0618"/>
      <sheetName val="설비"/>
      <sheetName val="적용단가"/>
      <sheetName val="JUCKEYK"/>
      <sheetName val="시중노임단가"/>
      <sheetName val="인건비 "/>
      <sheetName val="Total"/>
      <sheetName val="토공"/>
      <sheetName val="터파기및재료"/>
      <sheetName val="자재단가"/>
      <sheetName val="2001계약현황"/>
      <sheetName val="입찰안"/>
      <sheetName val="동해title"/>
      <sheetName val="약품설비"/>
      <sheetName val="기초목"/>
      <sheetName val="일반문틀 설치"/>
      <sheetName val="샌딩 에폭시 도장"/>
      <sheetName val="스텐문틀설치"/>
      <sheetName val="사통"/>
      <sheetName val="기계경비일람"/>
      <sheetName val="구조물철거타공정이월"/>
      <sheetName val="구조물공"/>
      <sheetName val="부대공"/>
      <sheetName val="설계설명서"/>
      <sheetName val="CTEMCOST"/>
      <sheetName val="1호인버트수량"/>
      <sheetName val="2호맨홀공제수량"/>
      <sheetName val="관급"/>
      <sheetName val="날개벽"/>
      <sheetName val="총괄표"/>
      <sheetName val="골조시행"/>
      <sheetName val="일위대가목차"/>
      <sheetName val="자재비"/>
      <sheetName val="열린교실"/>
      <sheetName val="교사기준면적(초등)"/>
      <sheetName val="주방환기"/>
      <sheetName val="현장식당(1)"/>
      <sheetName val="자재 집계표"/>
      <sheetName val="시험비"/>
      <sheetName val="일위대가목록"/>
      <sheetName val="견적조건"/>
      <sheetName val="9811"/>
      <sheetName val="DNT OSBL"/>
      <sheetName val="1.설계조건"/>
      <sheetName val="온도 데이터"/>
      <sheetName val="내역서(증축)"/>
      <sheetName val="견"/>
      <sheetName val="원가계산"/>
      <sheetName val="내역(한신APT)"/>
      <sheetName val="기초자료입력"/>
      <sheetName val="원가계산서"/>
      <sheetName val="배관(TDI ISBL)"/>
      <sheetName val="기계경비목록"/>
      <sheetName val="unitpric"/>
      <sheetName val="noyim"/>
      <sheetName val="수량BOQ"/>
      <sheetName val="중로근거"/>
      <sheetName val="H-pile(298x299)"/>
      <sheetName val="H-pile(250x250)"/>
      <sheetName val="Preface"/>
      <sheetName val="Source"/>
      <sheetName val="부대공자재집계표"/>
      <sheetName val="단면"/>
      <sheetName val="을"/>
      <sheetName val="직공비"/>
      <sheetName val="INPUT(덕도방향-시점)"/>
      <sheetName val="유효성검사"/>
      <sheetName val="노임단가"/>
      <sheetName val="1,2공구원가계산서"/>
      <sheetName val="1공구산출내역서"/>
      <sheetName val="일위대가(가설)"/>
      <sheetName val="직노"/>
      <sheetName val="단가일람"/>
      <sheetName val="상 부"/>
      <sheetName val="Sheet17"/>
      <sheetName val="일위"/>
      <sheetName val="세원견적서"/>
      <sheetName val="01"/>
      <sheetName val="토공총괄표"/>
      <sheetName val="입찰보고"/>
      <sheetName val="금광1터널"/>
      <sheetName val="실행간접비용"/>
      <sheetName val="개요"/>
      <sheetName val="참고자료"/>
      <sheetName val="대장"/>
      <sheetName val="기술자관리"/>
      <sheetName val="공동업체"/>
      <sheetName val="공사진행현황"/>
      <sheetName val="하도계약"/>
      <sheetName val="보증 및 분담"/>
      <sheetName val="MOTOR"/>
      <sheetName val="횡배위치"/>
      <sheetName val="단면 (2)"/>
      <sheetName val="측구공"/>
      <sheetName val="tggwan(mac)"/>
      <sheetName val="1.취수장"/>
      <sheetName val="기초산출"/>
      <sheetName val="접속도로1"/>
      <sheetName val="설계기준 및 하중계산"/>
      <sheetName val="시설일위"/>
      <sheetName val="시화점실행"/>
      <sheetName val="공량산출서"/>
      <sheetName val="재료"/>
      <sheetName val="원형맨홀수량"/>
      <sheetName val="제진기"/>
      <sheetName val="조도계산"/>
      <sheetName val="CC16-내역서"/>
      <sheetName val="상반기손익차2총괄"/>
      <sheetName val="96.12"/>
      <sheetName val="부대tu"/>
      <sheetName val="PIPE내역(FCN)"/>
      <sheetName val="4.본실행통합내역서"/>
      <sheetName val="1호토공"/>
      <sheetName val="1.설계기준"/>
      <sheetName val="6호기"/>
      <sheetName val="배수통관(좌)"/>
      <sheetName val="평택분"/>
      <sheetName val="우수"/>
      <sheetName val="내역서적용수량"/>
      <sheetName val="9509"/>
      <sheetName val="현장경상비"/>
      <sheetName val="데리네이타현황"/>
      <sheetName val="단가산출서"/>
      <sheetName val="절대건들지마시오"/>
      <sheetName val="252K444"/>
      <sheetName val="하도급품의서(갑지)"/>
      <sheetName val="01.가성울타리공사원가"/>
      <sheetName val="01.가설울타리공사내역서"/>
      <sheetName val="02.토공사원가"/>
      <sheetName val="02.토공사내역서"/>
      <sheetName val="03.설비공사원가"/>
      <sheetName val="03.설비공사내역서"/>
      <sheetName val="04.전기공사원가"/>
      <sheetName val="04.전기공사내역서"/>
      <sheetName val="05.창호공사원가"/>
      <sheetName val="05.창호공사내역서"/>
      <sheetName val="06.석공사원가"/>
      <sheetName val="06.석공사내역서"/>
      <sheetName val="07.외벽단열재 설치공사원가"/>
      <sheetName val="07.외벽단열재 설치공사내역서"/>
      <sheetName val="08.습식공사원가"/>
      <sheetName val="08.습식공사내역서"/>
      <sheetName val="09.철골공사원가"/>
      <sheetName val="09.철골공사내역서"/>
      <sheetName val="10.외단열토탈시스템공사원가"/>
      <sheetName val="10.외단열토탈시스템공사내역서"/>
      <sheetName val="11.금속공사원가"/>
      <sheetName val="11.금속공사내역서"/>
      <sheetName val="12.수장공사원가"/>
      <sheetName val="12.수장공사내역서"/>
      <sheetName val="13.유리공사원가"/>
      <sheetName val="13.유리공사내역서"/>
      <sheetName val="14.도장공사원가"/>
      <sheetName val="14.도장공사내역서"/>
      <sheetName val="15.조경공사원가"/>
      <sheetName val="15.조경공사내역서"/>
      <sheetName val="16.전열교환기공사원가"/>
      <sheetName val="16.전열교환기공사내역서"/>
      <sheetName val="17.철근콘크리트공사원가"/>
      <sheetName val="17.철근콘크리트공사내역서"/>
      <sheetName val="단중표"/>
      <sheetName val="수로단위수량"/>
      <sheetName val="조명일위"/>
      <sheetName val="기초일위"/>
      <sheetName val="인부신상자료"/>
      <sheetName val="교각계산"/>
      <sheetName val="EQT-ESTN"/>
      <sheetName val="순성토"/>
      <sheetName val="로라게이트 문틀설치"/>
      <sheetName val="기성내역"/>
      <sheetName val="3연box"/>
      <sheetName val="단 box"/>
      <sheetName val="수안보-MBR1"/>
      <sheetName val="3.하중산정4.지지력"/>
      <sheetName val="노임"/>
      <sheetName val="수량산출(1)"/>
      <sheetName val="노무비단가"/>
      <sheetName val="I一般比"/>
      <sheetName val="다곡2교"/>
      <sheetName val="금액"/>
      <sheetName val="본댐설계"/>
      <sheetName val="별표 "/>
      <sheetName val="설계명세"/>
      <sheetName val="2-1.실별부하계산"/>
      <sheetName val="단가"/>
      <sheetName val="Option"/>
      <sheetName val="(10) 단가산출결과"/>
      <sheetName val="기계공사"/>
      <sheetName val="단위집계표"/>
      <sheetName val="RangeObject"/>
      <sheetName val="건축"/>
      <sheetName val="계수시트"/>
      <sheetName val="DATA 입력란"/>
      <sheetName val="1. 설계조건 2.단면가정 3. 하중계산"/>
      <sheetName val="오억미만"/>
      <sheetName val="ENE-CAL 1"/>
      <sheetName val="단양 00 아파트-세부내역"/>
      <sheetName val="견적대비 견적서"/>
      <sheetName val="손익분석"/>
      <sheetName val="보차도경계석"/>
      <sheetName val="경산"/>
      <sheetName val="Sheet1 (2)"/>
      <sheetName val="TIE-IN"/>
      <sheetName val="P_E이중관보호공800(터파기)1"/>
      <sheetName val="P_E이중관보호공8001"/>
      <sheetName val="단가_(2)"/>
      <sheetName val="G_R300경비"/>
      <sheetName val="토공(우물통,기타)_"/>
      <sheetName val="3BL공동구_수량"/>
      <sheetName val="빌딩_안내"/>
      <sheetName val="장비비"/>
      <sheetName val="대비"/>
      <sheetName val="CODE"/>
      <sheetName val="기본설계기준"/>
      <sheetName val="직재"/>
      <sheetName val="DATA"/>
      <sheetName val="마감사양"/>
      <sheetName val="구간별"/>
      <sheetName val="마산방향철근집계"/>
      <sheetName val="진주방향"/>
      <sheetName val="마산방향"/>
      <sheetName val="약품공급2"/>
      <sheetName val="단면가정"/>
      <sheetName val="우배수"/>
      <sheetName val="제직재"/>
      <sheetName val="설직재-1"/>
      <sheetName val="제-노임"/>
      <sheetName val="기둥(원형)"/>
      <sheetName val="설계예시"/>
      <sheetName val="대창(함평)"/>
      <sheetName val="대창(장성)"/>
      <sheetName val="대창(함평)-창열"/>
      <sheetName val="WORK"/>
      <sheetName val="횡배수관토공수량"/>
      <sheetName val="표층포설및다짐"/>
      <sheetName val="부재력정리"/>
      <sheetName val="2층LOAD"/>
      <sheetName val="공조기설계(게파트)"/>
      <sheetName val="98수문일위"/>
      <sheetName val="합천내역"/>
      <sheetName val="DI-ESTI"/>
      <sheetName val="일반수량"/>
      <sheetName val="철집"/>
      <sheetName val="간지"/>
      <sheetName val="설계산출표지"/>
      <sheetName val="조달청적격심사"/>
      <sheetName val="COVER"/>
      <sheetName val="부분별자중"/>
      <sheetName val="구룡간선입력"/>
      <sheetName val="이자율"/>
      <sheetName val="데이타"/>
      <sheetName val="일위대가표"/>
      <sheetName val="연부97-1"/>
      <sheetName val="배수내역"/>
      <sheetName val="설계변경 내역서"/>
      <sheetName val="인사자료총집계"/>
      <sheetName val="금호"/>
      <sheetName val="신당동집계표"/>
      <sheetName val="수주추정"/>
      <sheetName val="노임이"/>
      <sheetName val="투찰금액"/>
      <sheetName val="밸브설치"/>
      <sheetName val="INDEX"/>
      <sheetName val="증감내역서"/>
      <sheetName val="일계표"/>
      <sheetName val="1.2.1 마루높이결정"/>
      <sheetName val="운동장 (2)"/>
      <sheetName val="우각부검토"/>
      <sheetName val="7.전산해석결과"/>
      <sheetName val="4.하중"/>
      <sheetName val="TYPE-A"/>
      <sheetName val="최적단면"/>
      <sheetName val="DONGIA"/>
      <sheetName val="납부서"/>
      <sheetName val="난간벽단위"/>
      <sheetName val="Requirement(Work Crew)"/>
      <sheetName val="깨기"/>
      <sheetName val="9월"/>
      <sheetName val="04년4월"/>
      <sheetName val="04년3월"/>
      <sheetName val="04년5월"/>
      <sheetName val="04년2월"/>
      <sheetName val="04년1월"/>
      <sheetName val="03년12월"/>
      <sheetName val="10월"/>
      <sheetName val="11월"/>
      <sheetName val="6월"/>
      <sheetName val="7월"/>
      <sheetName val="8월"/>
      <sheetName val="양수장내역"/>
      <sheetName val="양수장"/>
      <sheetName val="내역서01"/>
      <sheetName val="총괄내역서"/>
      <sheetName val="터파기연장산출"/>
      <sheetName val="가격조사서"/>
      <sheetName val="N賃率-職"/>
      <sheetName val="인건-측정"/>
      <sheetName val="도기류"/>
      <sheetName val="구간별관경"/>
      <sheetName val="단가산출서(기계)"/>
      <sheetName val="변수표"/>
      <sheetName val="MAT"/>
      <sheetName val="유림골조"/>
      <sheetName val="일위대가(당초)"/>
      <sheetName val="중기조종사 단위단가"/>
      <sheetName val="맨홀수량산출(A-LINE)"/>
      <sheetName val="(5)"/>
      <sheetName val="잡철물"/>
      <sheetName val="경비"/>
      <sheetName val="인건비"/>
      <sheetName val="45,46"/>
      <sheetName val="맨홀수량산출"/>
      <sheetName val="식재인부"/>
      <sheetName val="무산소조"/>
      <sheetName val="단가표"/>
      <sheetName val="갑지(추정)"/>
      <sheetName val="내역서1999.8최종"/>
      <sheetName val="전기"/>
      <sheetName val="FRP PIPING 일위대가"/>
      <sheetName val="개산공사비"/>
      <sheetName val="기안"/>
      <sheetName val="표지"/>
      <sheetName val="SG"/>
      <sheetName val="단가조사"/>
      <sheetName val="EJ"/>
      <sheetName val="진천방향"/>
      <sheetName val="연습"/>
      <sheetName val="관로부문"/>
      <sheetName val="정렬"/>
      <sheetName val="물량표"/>
      <sheetName val="기계내역서"/>
      <sheetName val="철근량"/>
      <sheetName val="b_balju"/>
      <sheetName val="견적서"/>
      <sheetName val="관로토공"/>
      <sheetName val="퍼스트"/>
      <sheetName val="원가계산서구조조정"/>
      <sheetName val="sub"/>
      <sheetName val="설계내역2"/>
      <sheetName val="위치조서"/>
      <sheetName val="토목"/>
      <sheetName val="골조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/>
      <sheetData sheetId="342"/>
      <sheetData sheetId="343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가설공사"/>
      <sheetName val="파일공사"/>
      <sheetName val="철근콘크리트공사"/>
      <sheetName val="조적공사"/>
      <sheetName val="방수공사"/>
      <sheetName val="미장공사"/>
      <sheetName val="타일공사"/>
      <sheetName val="목공사"/>
      <sheetName val="수장공사"/>
      <sheetName val="가구공사"/>
      <sheetName val="도장공사 "/>
      <sheetName val="금속공사"/>
      <sheetName val="창호공사"/>
      <sheetName val="유리공사"/>
      <sheetName val="지붕및홈통공사"/>
      <sheetName val="잡공사"/>
      <sheetName val="일반부표"/>
      <sheetName val="날개벽수량표"/>
      <sheetName val="산출내역서집계표"/>
      <sheetName val="갈현동"/>
      <sheetName val="파이프류"/>
      <sheetName val="내역서"/>
      <sheetName val="실행철강하도"/>
      <sheetName val="원가서"/>
      <sheetName val="자재단가"/>
      <sheetName val="남대문빌딩"/>
      <sheetName val="단중표"/>
      <sheetName val="전기단가조사서"/>
      <sheetName val="설계명세"/>
      <sheetName val="내역단가"/>
      <sheetName val="일위단가"/>
      <sheetName val="세부내역"/>
      <sheetName val="노임단가"/>
      <sheetName val="NAE-302"/>
      <sheetName val="수목단가"/>
      <sheetName val="시설수량표"/>
      <sheetName val="식재수량표"/>
      <sheetName val="일위목록"/>
      <sheetName val="수목표준대가"/>
      <sheetName val="98수문일위"/>
      <sheetName val="건축내역"/>
      <sheetName val="실행내역서 "/>
      <sheetName val="단가산출"/>
      <sheetName val="DATE"/>
      <sheetName val="9811"/>
      <sheetName val="7단가"/>
      <sheetName val="공사개요"/>
      <sheetName val="집계표"/>
      <sheetName val="원가계산 (2)"/>
      <sheetName val="수량산출"/>
      <sheetName val="연습"/>
      <sheetName val="조도계산"/>
      <sheetName val="일위대가(가설)"/>
      <sheetName val="노임단가표"/>
      <sheetName val="단가조사서"/>
      <sheetName val="코드"/>
      <sheetName val="시운전연료"/>
      <sheetName val="99 조정금액"/>
      <sheetName val="맨홀조서"/>
      <sheetName val="O＆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FG22"/>
  <sheetViews>
    <sheetView showZeros="0" tabSelected="1" view="pageBreakPreview" zoomScale="50" zoomScaleNormal="50" zoomScaleSheetLayoutView="70" workbookViewId="0">
      <selection activeCell="A17" sqref="A17"/>
    </sheetView>
  </sheetViews>
  <sheetFormatPr defaultRowHeight="38.25" customHeight="1"/>
  <cols>
    <col min="1" max="1" width="129.375" style="90" customWidth="1"/>
    <col min="2" max="2" width="7.25" style="90" customWidth="1"/>
    <col min="3" max="3" width="6.125" style="90" customWidth="1"/>
    <col min="4" max="4" width="11.75" style="92" customWidth="1"/>
    <col min="5" max="5" width="7" style="93" customWidth="1"/>
    <col min="6" max="6" width="7.875" style="87" customWidth="1"/>
    <col min="7" max="7" width="2.25" style="87" customWidth="1"/>
    <col min="8" max="10" width="10.5" style="87" customWidth="1"/>
    <col min="11" max="11" width="23.625" style="87" customWidth="1"/>
    <col min="12" max="160" width="9" style="87"/>
    <col min="161" max="16384" width="9" style="88"/>
  </cols>
  <sheetData>
    <row r="1" spans="1:163" ht="38.25" customHeight="1">
      <c r="A1" s="83"/>
      <c r="B1" s="83"/>
      <c r="C1" s="83"/>
      <c r="D1" s="84"/>
      <c r="E1" s="85"/>
      <c r="F1" s="86"/>
      <c r="G1" s="86"/>
      <c r="H1" s="86"/>
      <c r="I1" s="86"/>
      <c r="J1" s="86"/>
      <c r="K1" s="86"/>
    </row>
    <row r="2" spans="1:163" ht="39.75" customHeight="1">
      <c r="A2" s="83"/>
      <c r="B2" s="83"/>
      <c r="C2" s="83"/>
      <c r="D2" s="84"/>
      <c r="E2" s="85"/>
      <c r="F2" s="86"/>
      <c r="G2" s="86"/>
      <c r="H2" s="86"/>
      <c r="I2" s="86"/>
      <c r="J2" s="86"/>
      <c r="K2" s="86"/>
    </row>
    <row r="3" spans="1:163" ht="144" customHeight="1">
      <c r="A3" s="101" t="s">
        <v>676</v>
      </c>
      <c r="B3" s="102"/>
      <c r="C3" s="102"/>
      <c r="D3" s="102"/>
      <c r="E3" s="102"/>
      <c r="F3" s="102"/>
      <c r="G3" s="102"/>
      <c r="H3" s="102"/>
      <c r="I3" s="103"/>
      <c r="J3" s="103"/>
      <c r="K3" s="103"/>
    </row>
    <row r="4" spans="1:163" ht="39.950000000000003" customHeight="1">
      <c r="A4" s="97"/>
      <c r="B4" s="98"/>
      <c r="C4" s="98"/>
      <c r="D4" s="98"/>
      <c r="E4" s="98"/>
      <c r="F4" s="98"/>
      <c r="G4" s="98"/>
      <c r="H4" s="98"/>
      <c r="I4" s="99"/>
      <c r="J4" s="99"/>
      <c r="K4" s="99"/>
    </row>
    <row r="5" spans="1:163" ht="55.5" customHeight="1">
      <c r="A5" s="97" t="s">
        <v>671</v>
      </c>
      <c r="B5" s="98"/>
      <c r="C5" s="98"/>
      <c r="D5" s="98"/>
      <c r="E5" s="98"/>
      <c r="F5" s="98"/>
      <c r="G5" s="98"/>
      <c r="H5" s="98"/>
      <c r="I5" s="99"/>
      <c r="J5" s="99"/>
      <c r="K5" s="99"/>
    </row>
    <row r="6" spans="1:163" ht="39.950000000000003" customHeight="1">
      <c r="A6" s="83"/>
      <c r="B6" s="89"/>
      <c r="C6" s="83"/>
      <c r="D6" s="84"/>
      <c r="E6" s="85"/>
      <c r="F6" s="86"/>
      <c r="G6" s="86"/>
      <c r="H6" s="86"/>
      <c r="I6" s="86"/>
      <c r="J6" s="86"/>
      <c r="K6" s="86"/>
    </row>
    <row r="7" spans="1:163" ht="45.75" customHeight="1">
      <c r="A7" s="83"/>
      <c r="B7" s="89"/>
      <c r="C7" s="83"/>
      <c r="D7" s="84"/>
      <c r="E7" s="85"/>
      <c r="F7" s="86"/>
      <c r="G7" s="86"/>
      <c r="H7" s="86"/>
      <c r="I7" s="86"/>
      <c r="J7" s="86"/>
      <c r="K7" s="86"/>
    </row>
    <row r="8" spans="1:163" ht="261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9" spans="1:163" ht="42" customHeight="1">
      <c r="A9" s="97"/>
      <c r="B9" s="100"/>
      <c r="C9" s="100"/>
      <c r="D9" s="100"/>
      <c r="E9" s="100"/>
      <c r="F9" s="100"/>
      <c r="G9" s="100"/>
      <c r="H9" s="100"/>
    </row>
    <row r="10" spans="1:163" ht="42" customHeight="1">
      <c r="A10" s="97"/>
      <c r="B10" s="100"/>
      <c r="C10" s="100"/>
      <c r="D10" s="100"/>
      <c r="E10" s="100"/>
      <c r="F10" s="100"/>
      <c r="G10" s="100"/>
      <c r="H10" s="100"/>
    </row>
    <row r="11" spans="1:163" ht="49.5" customHeight="1">
      <c r="A11" s="96" t="s">
        <v>672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FE11" s="87"/>
      <c r="FF11" s="87"/>
      <c r="FG11" s="87"/>
    </row>
    <row r="12" spans="1:163" ht="39.950000000000003" customHeight="1">
      <c r="A12" s="83"/>
      <c r="B12" s="89"/>
      <c r="C12" s="83"/>
      <c r="D12" s="84"/>
      <c r="E12" s="85"/>
      <c r="F12" s="86"/>
      <c r="G12" s="86"/>
      <c r="H12" s="86"/>
      <c r="I12" s="86"/>
      <c r="J12" s="86"/>
      <c r="K12" s="86"/>
    </row>
    <row r="13" spans="1:163" ht="39.950000000000003" customHeight="1">
      <c r="A13" s="83"/>
      <c r="B13" s="89"/>
      <c r="C13" s="83"/>
      <c r="D13" s="84"/>
      <c r="E13" s="85"/>
      <c r="F13" s="86"/>
      <c r="G13" s="86"/>
      <c r="H13" s="86"/>
      <c r="I13" s="86"/>
      <c r="J13" s="86"/>
      <c r="K13" s="86"/>
    </row>
    <row r="14" spans="1:163" ht="55.5" customHeight="1">
      <c r="A14" s="97"/>
      <c r="B14" s="98"/>
      <c r="C14" s="98"/>
      <c r="D14" s="98"/>
      <c r="E14" s="98"/>
      <c r="F14" s="98"/>
      <c r="G14" s="98"/>
      <c r="H14" s="98"/>
      <c r="I14" s="99"/>
      <c r="J14" s="99"/>
      <c r="K14" s="99"/>
    </row>
    <row r="15" spans="1:163" ht="42" customHeight="1">
      <c r="A15" s="97"/>
      <c r="B15" s="100"/>
      <c r="C15" s="100"/>
      <c r="D15" s="100"/>
      <c r="E15" s="100"/>
      <c r="F15" s="100"/>
      <c r="G15" s="100"/>
      <c r="H15" s="100"/>
    </row>
    <row r="16" spans="1:163" ht="42" customHeight="1">
      <c r="B16" s="91"/>
    </row>
    <row r="17" spans="2:2" ht="85.5" customHeight="1">
      <c r="B17" s="91"/>
    </row>
    <row r="18" spans="2:2" ht="85.5" customHeight="1">
      <c r="B18" s="91"/>
    </row>
    <row r="19" spans="2:2" ht="38.25" customHeight="1">
      <c r="B19" s="91"/>
    </row>
    <row r="20" spans="2:2" ht="38.25" customHeight="1">
      <c r="B20" s="91"/>
    </row>
    <row r="21" spans="2:2" ht="38.25" customHeight="1">
      <c r="B21" s="94"/>
    </row>
    <row r="22" spans="2:2" ht="38.25" customHeight="1">
      <c r="B22" s="95"/>
    </row>
  </sheetData>
  <mergeCells count="9">
    <mergeCell ref="A11:K11"/>
    <mergeCell ref="A14:K14"/>
    <mergeCell ref="A15:H15"/>
    <mergeCell ref="A3:K3"/>
    <mergeCell ref="A4:K4"/>
    <mergeCell ref="A5:K5"/>
    <mergeCell ref="A8:K8"/>
    <mergeCell ref="A9:H9"/>
    <mergeCell ref="A10:H10"/>
  </mergeCells>
  <phoneticPr fontId="1" type="noConversion"/>
  <pageMargins left="0.78740157480314965" right="0.39370078740157483" top="0.6692913385826772" bottom="0.59055118110236227" header="0.43307086614173229" footer="0.35433070866141736"/>
  <pageSetup paperSize="9" scale="55" pageOrder="overThenDown" orientation="landscape" horizontalDpi="180" verticalDpi="18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FG23"/>
  <sheetViews>
    <sheetView showZeros="0" view="pageBreakPreview" zoomScale="50" zoomScaleNormal="50" zoomScaleSheetLayoutView="70" workbookViewId="0">
      <selection activeCell="A3" sqref="A3:K3"/>
    </sheetView>
  </sheetViews>
  <sheetFormatPr defaultRowHeight="38.25" customHeight="1"/>
  <cols>
    <col min="1" max="1" width="143.125" style="90" customWidth="1"/>
    <col min="2" max="2" width="7.25" style="90" customWidth="1"/>
    <col min="3" max="3" width="6.125" style="90" customWidth="1"/>
    <col min="4" max="4" width="11.75" style="92" customWidth="1"/>
    <col min="5" max="5" width="7" style="93" customWidth="1"/>
    <col min="6" max="6" width="7.875" style="87" customWidth="1"/>
    <col min="7" max="7" width="2.25" style="87" customWidth="1"/>
    <col min="8" max="10" width="10.5" style="87" customWidth="1"/>
    <col min="11" max="11" width="23.625" style="87" customWidth="1"/>
    <col min="12" max="160" width="9" style="87"/>
    <col min="161" max="16384" width="9" style="88"/>
  </cols>
  <sheetData>
    <row r="1" spans="1:163" ht="38.25" customHeight="1">
      <c r="A1" s="83"/>
      <c r="B1" s="83"/>
      <c r="C1" s="83"/>
      <c r="D1" s="84"/>
      <c r="E1" s="85"/>
      <c r="F1" s="86"/>
      <c r="G1" s="86"/>
      <c r="H1" s="86"/>
      <c r="I1" s="86"/>
      <c r="J1" s="86"/>
      <c r="K1" s="86"/>
    </row>
    <row r="2" spans="1:163" ht="39.75" customHeight="1">
      <c r="A2" s="83"/>
      <c r="B2" s="83"/>
      <c r="C2" s="83"/>
      <c r="D2" s="84"/>
      <c r="E2" s="85"/>
      <c r="F2" s="86"/>
      <c r="G2" s="86"/>
      <c r="H2" s="86"/>
      <c r="I2" s="86"/>
      <c r="J2" s="86"/>
      <c r="K2" s="86"/>
    </row>
    <row r="3" spans="1:163" ht="144" customHeight="1">
      <c r="A3" s="101" t="str">
        <f>표지!A3</f>
        <v>삼성라이온즈 볼파크 체력단련장 개선 공사</v>
      </c>
      <c r="B3" s="102"/>
      <c r="C3" s="102"/>
      <c r="D3" s="102"/>
      <c r="E3" s="102"/>
      <c r="F3" s="102"/>
      <c r="G3" s="102"/>
      <c r="H3" s="102"/>
      <c r="I3" s="103"/>
      <c r="J3" s="103"/>
      <c r="K3" s="103"/>
    </row>
    <row r="4" spans="1:163" ht="39.950000000000003" customHeight="1">
      <c r="A4" s="97"/>
      <c r="B4" s="98"/>
      <c r="C4" s="98"/>
      <c r="D4" s="98"/>
      <c r="E4" s="98"/>
      <c r="F4" s="98"/>
      <c r="G4" s="98"/>
      <c r="H4" s="98"/>
      <c r="I4" s="99"/>
      <c r="J4" s="99"/>
      <c r="K4" s="99"/>
    </row>
    <row r="5" spans="1:163" ht="55.5" customHeight="1">
      <c r="A5" s="97" t="s">
        <v>675</v>
      </c>
      <c r="B5" s="98"/>
      <c r="C5" s="98"/>
      <c r="D5" s="98"/>
      <c r="E5" s="98"/>
      <c r="F5" s="98"/>
      <c r="G5" s="98"/>
      <c r="H5" s="98"/>
      <c r="I5" s="99"/>
      <c r="J5" s="99"/>
      <c r="K5" s="99"/>
    </row>
    <row r="6" spans="1:163" ht="39.950000000000003" customHeight="1">
      <c r="A6" s="83"/>
      <c r="B6" s="89"/>
      <c r="C6" s="83"/>
      <c r="D6" s="84"/>
      <c r="E6" s="85"/>
      <c r="F6" s="86"/>
      <c r="G6" s="86"/>
      <c r="H6" s="86"/>
      <c r="I6" s="86"/>
      <c r="J6" s="86"/>
      <c r="K6" s="86"/>
    </row>
    <row r="7" spans="1:163" ht="45.75" customHeight="1">
      <c r="A7" s="83"/>
      <c r="B7" s="89"/>
      <c r="C7" s="83"/>
      <c r="D7" s="84"/>
      <c r="E7" s="85"/>
      <c r="F7" s="86"/>
      <c r="G7" s="86"/>
      <c r="H7" s="86"/>
      <c r="I7" s="86"/>
      <c r="J7" s="86"/>
      <c r="K7" s="86"/>
    </row>
    <row r="8" spans="1:163" ht="261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9" spans="1:163" ht="42" customHeight="1">
      <c r="A9" s="97"/>
      <c r="B9" s="100"/>
      <c r="C9" s="100"/>
      <c r="D9" s="100"/>
      <c r="E9" s="100"/>
      <c r="F9" s="100"/>
      <c r="G9" s="100"/>
      <c r="H9" s="100"/>
    </row>
    <row r="10" spans="1:163" ht="42" customHeight="1">
      <c r="A10" s="97"/>
      <c r="B10" s="100"/>
      <c r="C10" s="100"/>
      <c r="D10" s="100"/>
      <c r="E10" s="100"/>
      <c r="F10" s="100"/>
      <c r="G10" s="100"/>
      <c r="H10" s="100"/>
    </row>
    <row r="11" spans="1:163" ht="49.5" customHeight="1">
      <c r="A11" s="96" t="str">
        <f>표지!A11</f>
        <v>2025 , 11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FE11" s="87"/>
      <c r="FF11" s="87"/>
      <c r="FG11" s="87"/>
    </row>
    <row r="12" spans="1:163" ht="39.950000000000003" customHeight="1">
      <c r="A12" s="83"/>
      <c r="B12" s="89"/>
      <c r="C12" s="83"/>
      <c r="D12" s="84"/>
      <c r="E12" s="85"/>
      <c r="F12" s="86"/>
      <c r="G12" s="86"/>
      <c r="H12" s="86"/>
      <c r="I12" s="86"/>
      <c r="J12" s="86"/>
      <c r="K12" s="86"/>
    </row>
    <row r="13" spans="1:163" ht="39.950000000000003" customHeight="1">
      <c r="A13" s="83"/>
      <c r="B13" s="89"/>
      <c r="C13" s="83"/>
      <c r="D13" s="84"/>
      <c r="E13" s="85"/>
      <c r="F13" s="86"/>
      <c r="G13" s="86"/>
      <c r="H13" s="86"/>
      <c r="I13" s="86"/>
      <c r="J13" s="86"/>
      <c r="K13" s="86"/>
    </row>
    <row r="14" spans="1:163" ht="55.5" customHeight="1">
      <c r="A14" s="97">
        <f>표지!A14</f>
        <v>0</v>
      </c>
      <c r="B14" s="98"/>
      <c r="C14" s="98"/>
      <c r="D14" s="98"/>
      <c r="E14" s="98"/>
      <c r="F14" s="98"/>
      <c r="G14" s="98"/>
      <c r="H14" s="98"/>
      <c r="I14" s="99"/>
      <c r="J14" s="99"/>
      <c r="K14" s="99"/>
    </row>
    <row r="15" spans="1:163" ht="39.950000000000003" customHeight="1">
      <c r="A15" s="83"/>
      <c r="B15" s="89"/>
      <c r="C15" s="83"/>
      <c r="D15" s="84"/>
      <c r="E15" s="85"/>
      <c r="F15" s="86"/>
      <c r="G15" s="86"/>
      <c r="H15" s="86"/>
      <c r="I15" s="86"/>
      <c r="J15" s="86"/>
      <c r="K15" s="86"/>
    </row>
    <row r="16" spans="1:163" ht="42" customHeight="1">
      <c r="A16" s="97"/>
      <c r="B16" s="100"/>
      <c r="C16" s="100"/>
      <c r="D16" s="100"/>
      <c r="E16" s="100"/>
      <c r="F16" s="100"/>
      <c r="G16" s="100"/>
      <c r="H16" s="100"/>
    </row>
    <row r="17" spans="2:2" ht="42" customHeight="1">
      <c r="B17" s="91"/>
    </row>
    <row r="18" spans="2:2" ht="85.5" customHeight="1">
      <c r="B18" s="91"/>
    </row>
    <row r="19" spans="2:2" ht="85.5" customHeight="1">
      <c r="B19" s="91"/>
    </row>
    <row r="20" spans="2:2" ht="38.25" customHeight="1">
      <c r="B20" s="91"/>
    </row>
    <row r="21" spans="2:2" ht="38.25" customHeight="1">
      <c r="B21" s="91"/>
    </row>
    <row r="22" spans="2:2" ht="38.25" customHeight="1">
      <c r="B22" s="94"/>
    </row>
    <row r="23" spans="2:2" ht="38.25" customHeight="1">
      <c r="B23" s="95"/>
    </row>
  </sheetData>
  <mergeCells count="9">
    <mergeCell ref="A11:K11"/>
    <mergeCell ref="A14:K14"/>
    <mergeCell ref="A16:H16"/>
    <mergeCell ref="A3:K3"/>
    <mergeCell ref="A4:K4"/>
    <mergeCell ref="A5:K5"/>
    <mergeCell ref="A8:K8"/>
    <mergeCell ref="A9:H9"/>
    <mergeCell ref="A10:H10"/>
  </mergeCells>
  <phoneticPr fontId="1" type="noConversion"/>
  <printOptions horizontalCentered="1" verticalCentered="1"/>
  <pageMargins left="0.2" right="3.937007874015748E-2" top="0.26" bottom="0.19685039370078741" header="0.44" footer="0.35433070866141736"/>
  <pageSetup paperSize="9" scale="55" pageOrder="overThenDown" orientation="landscape" horizontalDpi="180" verticalDpi="18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B7"/>
  </sheetPr>
  <dimension ref="A1:K96"/>
  <sheetViews>
    <sheetView view="pageBreakPreview" zoomScale="115" zoomScaleNormal="130" zoomScaleSheetLayoutView="115" workbookViewId="0">
      <selection activeCell="P8" sqref="P8"/>
    </sheetView>
  </sheetViews>
  <sheetFormatPr defaultRowHeight="9.75"/>
  <cols>
    <col min="1" max="1" width="26.25" style="73" customWidth="1"/>
    <col min="2" max="2" width="22.25" style="73" customWidth="1"/>
    <col min="3" max="3" width="4" style="74" customWidth="1"/>
    <col min="4" max="4" width="6.375" style="74" customWidth="1"/>
    <col min="5" max="5" width="32.25" style="82" customWidth="1"/>
    <col min="6" max="9" width="5.125" style="74" customWidth="1"/>
    <col min="10" max="10" width="7.5" style="74" customWidth="1"/>
    <col min="11" max="11" width="4" style="74" customWidth="1"/>
    <col min="12" max="16" width="1.625" style="74" customWidth="1"/>
    <col min="17" max="16384" width="9" style="74"/>
  </cols>
  <sheetData>
    <row r="1" spans="1:11" ht="15.6" customHeight="1">
      <c r="A1" s="73" t="s">
        <v>655</v>
      </c>
      <c r="E1" s="74"/>
    </row>
    <row r="2" spans="1:11" ht="15.6" customHeight="1">
      <c r="A2" s="139" t="s">
        <v>656</v>
      </c>
      <c r="B2" s="139" t="s">
        <v>657</v>
      </c>
      <c r="C2" s="140" t="s">
        <v>25</v>
      </c>
      <c r="D2" s="140" t="s">
        <v>658</v>
      </c>
      <c r="E2" s="140" t="s">
        <v>659</v>
      </c>
      <c r="F2" s="140" t="s">
        <v>403</v>
      </c>
      <c r="G2" s="140" t="s">
        <v>233</v>
      </c>
      <c r="H2" s="140" t="s">
        <v>660</v>
      </c>
      <c r="I2" s="140" t="s">
        <v>661</v>
      </c>
      <c r="J2" s="140" t="s">
        <v>662</v>
      </c>
      <c r="K2" s="140" t="s">
        <v>30</v>
      </c>
    </row>
    <row r="3" spans="1:11" ht="15.6" customHeight="1">
      <c r="A3" s="139"/>
      <c r="B3" s="139"/>
      <c r="C3" s="140"/>
      <c r="D3" s="140"/>
      <c r="E3" s="140"/>
      <c r="F3" s="140"/>
      <c r="G3" s="140"/>
      <c r="H3" s="140"/>
      <c r="I3" s="140"/>
      <c r="J3" s="140"/>
      <c r="K3" s="140"/>
    </row>
    <row r="4" spans="1:11" ht="15.6" customHeight="1">
      <c r="A4" s="138" t="s">
        <v>663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</row>
    <row r="5" spans="1:11" ht="15.6" customHeight="1">
      <c r="A5" s="75" t="s">
        <v>90</v>
      </c>
      <c r="B5" s="75" t="s">
        <v>91</v>
      </c>
      <c r="C5" s="76" t="s">
        <v>44</v>
      </c>
      <c r="D5" s="77"/>
      <c r="E5" s="78">
        <v>1</v>
      </c>
      <c r="F5" s="77">
        <v>1</v>
      </c>
      <c r="G5" s="77">
        <v>1</v>
      </c>
      <c r="H5" s="77">
        <v>1</v>
      </c>
      <c r="I5" s="77">
        <v>100</v>
      </c>
      <c r="J5" s="77">
        <v>1</v>
      </c>
      <c r="K5" s="77"/>
    </row>
    <row r="6" spans="1:11" ht="15.6" customHeight="1">
      <c r="A6" s="79"/>
      <c r="B6" s="79"/>
      <c r="C6" s="80"/>
      <c r="D6" s="80"/>
      <c r="E6" s="81"/>
      <c r="F6" s="80"/>
      <c r="G6" s="80"/>
      <c r="H6" s="80"/>
      <c r="I6" s="80"/>
      <c r="J6" s="80"/>
      <c r="K6" s="80"/>
    </row>
    <row r="7" spans="1:11" ht="15.6" customHeight="1">
      <c r="A7" s="79"/>
      <c r="B7" s="79"/>
      <c r="C7" s="80"/>
      <c r="D7" s="80"/>
      <c r="E7" s="81"/>
      <c r="F7" s="80"/>
      <c r="G7" s="80"/>
      <c r="H7" s="80"/>
      <c r="I7" s="80"/>
      <c r="J7" s="80"/>
      <c r="K7" s="80"/>
    </row>
    <row r="8" spans="1:11" ht="15.6" customHeight="1">
      <c r="A8" s="79"/>
      <c r="B8" s="79"/>
      <c r="C8" s="80"/>
      <c r="D8" s="80"/>
      <c r="E8" s="81"/>
      <c r="F8" s="80"/>
      <c r="G8" s="80"/>
      <c r="H8" s="80"/>
      <c r="I8" s="80"/>
      <c r="J8" s="80"/>
      <c r="K8" s="80"/>
    </row>
    <row r="9" spans="1:11" ht="15.6" customHeight="1">
      <c r="A9" s="79"/>
      <c r="B9" s="79"/>
      <c r="C9" s="80"/>
      <c r="D9" s="80"/>
      <c r="E9" s="81"/>
      <c r="F9" s="80"/>
      <c r="G9" s="80"/>
      <c r="H9" s="80"/>
      <c r="I9" s="80"/>
      <c r="J9" s="80"/>
      <c r="K9" s="80"/>
    </row>
    <row r="10" spans="1:11" ht="15.6" customHeight="1">
      <c r="A10" s="79"/>
      <c r="B10" s="79"/>
      <c r="C10" s="80"/>
      <c r="D10" s="80"/>
      <c r="E10" s="81"/>
      <c r="F10" s="80"/>
      <c r="G10" s="80"/>
      <c r="H10" s="80"/>
      <c r="I10" s="80"/>
      <c r="J10" s="80"/>
      <c r="K10" s="80"/>
    </row>
    <row r="11" spans="1:11" ht="15.6" customHeight="1">
      <c r="A11" s="79"/>
      <c r="B11" s="79"/>
      <c r="C11" s="80"/>
      <c r="D11" s="80"/>
      <c r="E11" s="81"/>
      <c r="F11" s="80"/>
      <c r="G11" s="80"/>
      <c r="H11" s="80"/>
      <c r="I11" s="80"/>
      <c r="J11" s="80"/>
      <c r="K11" s="80"/>
    </row>
    <row r="12" spans="1:11" ht="15.6" customHeight="1">
      <c r="A12" s="79"/>
      <c r="B12" s="79"/>
      <c r="C12" s="80"/>
      <c r="D12" s="80"/>
      <c r="E12" s="81"/>
      <c r="F12" s="80"/>
      <c r="G12" s="80"/>
      <c r="H12" s="80"/>
      <c r="I12" s="80"/>
      <c r="J12" s="80"/>
      <c r="K12" s="80"/>
    </row>
    <row r="13" spans="1:11" ht="15.6" customHeight="1">
      <c r="A13" s="79"/>
      <c r="B13" s="79"/>
      <c r="C13" s="80"/>
      <c r="D13" s="80"/>
      <c r="E13" s="81"/>
      <c r="F13" s="80"/>
      <c r="G13" s="80"/>
      <c r="H13" s="80"/>
      <c r="I13" s="80"/>
      <c r="J13" s="80"/>
      <c r="K13" s="80"/>
    </row>
    <row r="14" spans="1:11" ht="15.6" customHeight="1">
      <c r="A14" s="79"/>
      <c r="B14" s="79"/>
      <c r="C14" s="80"/>
      <c r="D14" s="80"/>
      <c r="E14" s="81"/>
      <c r="F14" s="80"/>
      <c r="G14" s="80"/>
      <c r="H14" s="80"/>
      <c r="I14" s="80"/>
      <c r="J14" s="80"/>
      <c r="K14" s="80"/>
    </row>
    <row r="15" spans="1:11" ht="15.6" customHeight="1">
      <c r="A15" s="79"/>
      <c r="B15" s="79"/>
      <c r="C15" s="80"/>
      <c r="D15" s="80"/>
      <c r="E15" s="81"/>
      <c r="F15" s="80"/>
      <c r="G15" s="80"/>
      <c r="H15" s="80"/>
      <c r="I15" s="80"/>
      <c r="J15" s="80"/>
      <c r="K15" s="80"/>
    </row>
    <row r="16" spans="1:11" ht="15.6" customHeight="1">
      <c r="A16" s="79"/>
      <c r="B16" s="79"/>
      <c r="C16" s="80"/>
      <c r="D16" s="80"/>
      <c r="E16" s="81"/>
      <c r="F16" s="80"/>
      <c r="G16" s="80"/>
      <c r="H16" s="80"/>
      <c r="I16" s="80"/>
      <c r="J16" s="80"/>
      <c r="K16" s="80"/>
    </row>
    <row r="17" spans="1:11" ht="15.6" customHeight="1">
      <c r="A17" s="79"/>
      <c r="B17" s="79"/>
      <c r="C17" s="80"/>
      <c r="D17" s="80"/>
      <c r="E17" s="81"/>
      <c r="F17" s="80"/>
      <c r="G17" s="80"/>
      <c r="H17" s="80"/>
      <c r="I17" s="80"/>
      <c r="J17" s="80"/>
      <c r="K17" s="80"/>
    </row>
    <row r="18" spans="1:11" ht="15.6" customHeight="1">
      <c r="A18" s="79"/>
      <c r="B18" s="79"/>
      <c r="C18" s="80"/>
      <c r="D18" s="80"/>
      <c r="E18" s="81"/>
      <c r="F18" s="80"/>
      <c r="G18" s="80"/>
      <c r="H18" s="80"/>
      <c r="I18" s="80"/>
      <c r="J18" s="80"/>
      <c r="K18" s="80"/>
    </row>
    <row r="19" spans="1:11" ht="15.6" customHeight="1">
      <c r="A19" s="79"/>
      <c r="B19" s="79"/>
      <c r="C19" s="80"/>
      <c r="D19" s="80"/>
      <c r="E19" s="81"/>
      <c r="F19" s="80"/>
      <c r="G19" s="80"/>
      <c r="H19" s="80"/>
      <c r="I19" s="80"/>
      <c r="J19" s="80"/>
      <c r="K19" s="80"/>
    </row>
    <row r="20" spans="1:11" ht="15.6" customHeight="1">
      <c r="A20" s="79"/>
      <c r="B20" s="79"/>
      <c r="C20" s="80"/>
      <c r="D20" s="80"/>
      <c r="E20" s="81"/>
      <c r="F20" s="80"/>
      <c r="G20" s="80"/>
      <c r="H20" s="80"/>
      <c r="I20" s="80"/>
      <c r="J20" s="80"/>
      <c r="K20" s="80"/>
    </row>
    <row r="21" spans="1:11" ht="15.6" customHeight="1">
      <c r="A21" s="79"/>
      <c r="B21" s="79"/>
      <c r="C21" s="80"/>
      <c r="D21" s="80"/>
      <c r="E21" s="81"/>
      <c r="F21" s="80"/>
      <c r="G21" s="80"/>
      <c r="H21" s="80"/>
      <c r="I21" s="80"/>
      <c r="J21" s="80"/>
      <c r="K21" s="80"/>
    </row>
    <row r="22" spans="1:11" ht="15.6" customHeight="1">
      <c r="A22" s="79"/>
      <c r="B22" s="79"/>
      <c r="C22" s="80"/>
      <c r="D22" s="80"/>
      <c r="E22" s="81"/>
      <c r="F22" s="80"/>
      <c r="G22" s="80"/>
      <c r="H22" s="80"/>
      <c r="I22" s="80"/>
      <c r="J22" s="80"/>
      <c r="K22" s="80"/>
    </row>
    <row r="23" spans="1:11" ht="15.6" customHeight="1">
      <c r="A23" s="79"/>
      <c r="B23" s="79"/>
      <c r="C23" s="80"/>
      <c r="D23" s="80"/>
      <c r="E23" s="81"/>
      <c r="F23" s="80"/>
      <c r="G23" s="80"/>
      <c r="H23" s="80"/>
      <c r="I23" s="80"/>
      <c r="J23" s="80"/>
      <c r="K23" s="80"/>
    </row>
    <row r="24" spans="1:11" ht="15.6" customHeight="1">
      <c r="A24" s="79"/>
      <c r="B24" s="79"/>
      <c r="C24" s="80"/>
      <c r="D24" s="80"/>
      <c r="E24" s="81"/>
      <c r="F24" s="80"/>
      <c r="G24" s="80"/>
      <c r="H24" s="80"/>
      <c r="I24" s="80"/>
      <c r="J24" s="80"/>
      <c r="K24" s="80"/>
    </row>
    <row r="25" spans="1:11" ht="15.6" customHeight="1">
      <c r="A25" s="79"/>
      <c r="B25" s="79"/>
      <c r="C25" s="80"/>
      <c r="D25" s="80"/>
      <c r="E25" s="81"/>
      <c r="F25" s="80"/>
      <c r="G25" s="80"/>
      <c r="H25" s="80"/>
      <c r="I25" s="80"/>
      <c r="J25" s="80"/>
      <c r="K25" s="80"/>
    </row>
    <row r="26" spans="1:11" ht="15.6" customHeight="1">
      <c r="A26" s="79"/>
      <c r="B26" s="79"/>
      <c r="C26" s="80"/>
      <c r="D26" s="80"/>
      <c r="E26" s="81"/>
      <c r="F26" s="80"/>
      <c r="G26" s="80"/>
      <c r="H26" s="80"/>
      <c r="I26" s="80"/>
      <c r="J26" s="80"/>
      <c r="K26" s="80"/>
    </row>
    <row r="27" spans="1:11" ht="15.6" customHeight="1">
      <c r="A27" s="79"/>
      <c r="B27" s="79"/>
      <c r="C27" s="80"/>
      <c r="D27" s="80"/>
      <c r="E27" s="81"/>
      <c r="F27" s="80"/>
      <c r="G27" s="80"/>
      <c r="H27" s="80"/>
      <c r="I27" s="80"/>
      <c r="J27" s="80"/>
      <c r="K27" s="80"/>
    </row>
    <row r="28" spans="1:11" ht="15.6" customHeight="1">
      <c r="A28" s="79"/>
      <c r="B28" s="79"/>
      <c r="C28" s="80"/>
      <c r="D28" s="80"/>
      <c r="E28" s="81"/>
      <c r="F28" s="80"/>
      <c r="G28" s="80"/>
      <c r="H28" s="80"/>
      <c r="I28" s="80"/>
      <c r="J28" s="80"/>
      <c r="K28" s="80"/>
    </row>
    <row r="29" spans="1:11" ht="15.6" customHeight="1">
      <c r="A29" s="79"/>
      <c r="B29" s="79"/>
      <c r="C29" s="80"/>
      <c r="D29" s="80"/>
      <c r="E29" s="81"/>
      <c r="F29" s="80"/>
      <c r="G29" s="80"/>
      <c r="H29" s="80"/>
      <c r="I29" s="80"/>
      <c r="J29" s="80"/>
      <c r="K29" s="80"/>
    </row>
    <row r="30" spans="1:11" ht="15.6" customHeight="1">
      <c r="A30" s="79"/>
      <c r="B30" s="79"/>
      <c r="C30" s="80"/>
      <c r="D30" s="80"/>
      <c r="E30" s="81"/>
      <c r="F30" s="80"/>
      <c r="G30" s="80"/>
      <c r="H30" s="80"/>
      <c r="I30" s="80"/>
      <c r="J30" s="80"/>
      <c r="K30" s="80"/>
    </row>
    <row r="31" spans="1:11" ht="15.6" customHeight="1">
      <c r="A31" s="79"/>
      <c r="B31" s="79"/>
      <c r="C31" s="80"/>
      <c r="D31" s="80"/>
      <c r="E31" s="81"/>
      <c r="F31" s="80"/>
      <c r="G31" s="80"/>
      <c r="H31" s="80"/>
      <c r="I31" s="80"/>
      <c r="J31" s="80"/>
      <c r="K31" s="80"/>
    </row>
    <row r="32" spans="1:11" ht="15.6" customHeight="1">
      <c r="A32" s="79"/>
      <c r="B32" s="79"/>
      <c r="C32" s="80"/>
      <c r="D32" s="80"/>
      <c r="E32" s="81"/>
      <c r="F32" s="80"/>
      <c r="G32" s="80"/>
      <c r="H32" s="80"/>
      <c r="I32" s="80"/>
      <c r="J32" s="80"/>
      <c r="K32" s="80"/>
    </row>
    <row r="33" spans="1:11" ht="15.6" customHeight="1">
      <c r="A33" s="73" t="s">
        <v>664</v>
      </c>
      <c r="E33" s="74"/>
    </row>
    <row r="34" spans="1:11" ht="15.6" customHeight="1">
      <c r="A34" s="139" t="s">
        <v>656</v>
      </c>
      <c r="B34" s="139" t="s">
        <v>657</v>
      </c>
      <c r="C34" s="140" t="s">
        <v>25</v>
      </c>
      <c r="D34" s="140" t="s">
        <v>658</v>
      </c>
      <c r="E34" s="140" t="s">
        <v>659</v>
      </c>
      <c r="F34" s="140" t="s">
        <v>403</v>
      </c>
      <c r="G34" s="140" t="s">
        <v>233</v>
      </c>
      <c r="H34" s="140" t="s">
        <v>660</v>
      </c>
      <c r="I34" s="140" t="s">
        <v>661</v>
      </c>
      <c r="J34" s="140" t="s">
        <v>662</v>
      </c>
      <c r="K34" s="140" t="s">
        <v>30</v>
      </c>
    </row>
    <row r="35" spans="1:11" ht="15.6" customHeight="1">
      <c r="A35" s="139"/>
      <c r="B35" s="139"/>
      <c r="C35" s="140"/>
      <c r="D35" s="140"/>
      <c r="E35" s="140"/>
      <c r="F35" s="140"/>
      <c r="G35" s="140"/>
      <c r="H35" s="140"/>
      <c r="I35" s="140"/>
      <c r="J35" s="140"/>
      <c r="K35" s="140"/>
    </row>
    <row r="36" spans="1:11" ht="15.6" customHeight="1">
      <c r="A36" s="138" t="s">
        <v>665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</row>
    <row r="37" spans="1:11" ht="15.6" customHeight="1">
      <c r="A37" s="75" t="s">
        <v>82</v>
      </c>
      <c r="B37" s="75" t="s">
        <v>52</v>
      </c>
      <c r="C37" s="76" t="s">
        <v>53</v>
      </c>
      <c r="D37" s="77"/>
      <c r="E37" s="78">
        <v>1</v>
      </c>
      <c r="F37" s="77">
        <v>1</v>
      </c>
      <c r="G37" s="77">
        <v>1</v>
      </c>
      <c r="H37" s="77">
        <v>1</v>
      </c>
      <c r="I37" s="77">
        <v>110</v>
      </c>
      <c r="J37" s="77">
        <v>1</v>
      </c>
      <c r="K37" s="77"/>
    </row>
    <row r="38" spans="1:11" ht="15.6" customHeight="1">
      <c r="A38" s="75" t="s">
        <v>51</v>
      </c>
      <c r="B38" s="75" t="s">
        <v>55</v>
      </c>
      <c r="C38" s="76" t="s">
        <v>53</v>
      </c>
      <c r="D38" s="77"/>
      <c r="E38" s="78" t="s">
        <v>666</v>
      </c>
      <c r="F38" s="77">
        <v>9</v>
      </c>
      <c r="G38" s="77">
        <v>1</v>
      </c>
      <c r="H38" s="77">
        <v>9</v>
      </c>
      <c r="I38" s="77">
        <v>110</v>
      </c>
      <c r="J38" s="77">
        <v>10</v>
      </c>
      <c r="K38" s="77"/>
    </row>
    <row r="39" spans="1:11" ht="15.6" customHeight="1">
      <c r="A39" s="75" t="s">
        <v>57</v>
      </c>
      <c r="B39" s="75" t="s">
        <v>58</v>
      </c>
      <c r="C39" s="76" t="s">
        <v>53</v>
      </c>
      <c r="D39" s="77"/>
      <c r="E39" s="78">
        <v>6</v>
      </c>
      <c r="F39" s="77">
        <v>6</v>
      </c>
      <c r="G39" s="77">
        <v>1</v>
      </c>
      <c r="H39" s="77">
        <v>6</v>
      </c>
      <c r="I39" s="77">
        <v>110</v>
      </c>
      <c r="J39" s="77">
        <v>7</v>
      </c>
      <c r="K39" s="77"/>
    </row>
    <row r="40" spans="1:11" ht="15.6" customHeight="1">
      <c r="A40" s="75" t="s">
        <v>57</v>
      </c>
      <c r="B40" s="75" t="s">
        <v>93</v>
      </c>
      <c r="C40" s="76" t="s">
        <v>53</v>
      </c>
      <c r="D40" s="77"/>
      <c r="E40" s="78">
        <v>12</v>
      </c>
      <c r="F40" s="77">
        <v>12</v>
      </c>
      <c r="G40" s="77">
        <v>1</v>
      </c>
      <c r="H40" s="77">
        <v>12</v>
      </c>
      <c r="I40" s="77">
        <v>110</v>
      </c>
      <c r="J40" s="77">
        <v>13</v>
      </c>
      <c r="K40" s="77"/>
    </row>
    <row r="41" spans="1:11" ht="15.6" customHeight="1">
      <c r="A41" s="75" t="s">
        <v>327</v>
      </c>
      <c r="B41" s="75" t="s">
        <v>328</v>
      </c>
      <c r="C41" s="76" t="s">
        <v>53</v>
      </c>
      <c r="D41" s="77"/>
      <c r="E41" s="78">
        <v>1</v>
      </c>
      <c r="F41" s="77">
        <v>1</v>
      </c>
      <c r="G41" s="77">
        <v>1</v>
      </c>
      <c r="H41" s="77">
        <v>1</v>
      </c>
      <c r="I41" s="77">
        <v>100</v>
      </c>
      <c r="J41" s="77">
        <v>1</v>
      </c>
      <c r="K41" s="77"/>
    </row>
    <row r="42" spans="1:11" ht="15.6" customHeight="1">
      <c r="A42" s="75" t="s">
        <v>327</v>
      </c>
      <c r="B42" s="75" t="s">
        <v>414</v>
      </c>
      <c r="C42" s="76" t="s">
        <v>53</v>
      </c>
      <c r="D42" s="77"/>
      <c r="E42" s="78">
        <v>1</v>
      </c>
      <c r="F42" s="77">
        <v>1</v>
      </c>
      <c r="G42" s="77">
        <v>1</v>
      </c>
      <c r="H42" s="77">
        <v>1</v>
      </c>
      <c r="I42" s="77">
        <v>100</v>
      </c>
      <c r="J42" s="77">
        <v>1</v>
      </c>
      <c r="K42" s="77"/>
    </row>
    <row r="43" spans="1:11" ht="15.6" customHeight="1">
      <c r="A43" s="75" t="s">
        <v>327</v>
      </c>
      <c r="B43" s="75" t="s">
        <v>416</v>
      </c>
      <c r="C43" s="76" t="s">
        <v>53</v>
      </c>
      <c r="D43" s="77"/>
      <c r="E43" s="78">
        <v>6</v>
      </c>
      <c r="F43" s="77">
        <v>6</v>
      </c>
      <c r="G43" s="77">
        <v>1</v>
      </c>
      <c r="H43" s="77">
        <v>6</v>
      </c>
      <c r="I43" s="77">
        <v>100</v>
      </c>
      <c r="J43" s="77">
        <v>6</v>
      </c>
      <c r="K43" s="77"/>
    </row>
    <row r="44" spans="1:11" ht="15.6" customHeight="1">
      <c r="A44" s="75" t="s">
        <v>327</v>
      </c>
      <c r="B44" s="75" t="s">
        <v>420</v>
      </c>
      <c r="C44" s="76" t="s">
        <v>53</v>
      </c>
      <c r="D44" s="77"/>
      <c r="E44" s="78">
        <v>12</v>
      </c>
      <c r="F44" s="77">
        <v>12</v>
      </c>
      <c r="G44" s="77">
        <v>1</v>
      </c>
      <c r="H44" s="77">
        <v>12</v>
      </c>
      <c r="I44" s="77">
        <v>100</v>
      </c>
      <c r="J44" s="77">
        <v>12</v>
      </c>
      <c r="K44" s="77"/>
    </row>
    <row r="45" spans="1:11" ht="15.6" customHeight="1">
      <c r="A45" s="75" t="s">
        <v>479</v>
      </c>
      <c r="B45" s="75" t="s">
        <v>480</v>
      </c>
      <c r="C45" s="76" t="s">
        <v>233</v>
      </c>
      <c r="D45" s="77"/>
      <c r="E45" s="78">
        <v>3</v>
      </c>
      <c r="F45" s="77">
        <v>3</v>
      </c>
      <c r="G45" s="77">
        <v>1</v>
      </c>
      <c r="H45" s="77">
        <v>3</v>
      </c>
      <c r="I45" s="77">
        <v>100</v>
      </c>
      <c r="J45" s="77">
        <v>3</v>
      </c>
      <c r="K45" s="77"/>
    </row>
    <row r="46" spans="1:11" ht="15.6" customHeight="1">
      <c r="A46" s="75" t="s">
        <v>479</v>
      </c>
      <c r="B46" s="75" t="s">
        <v>483</v>
      </c>
      <c r="C46" s="76" t="s">
        <v>233</v>
      </c>
      <c r="D46" s="77"/>
      <c r="E46" s="78">
        <v>3</v>
      </c>
      <c r="F46" s="77">
        <v>3</v>
      </c>
      <c r="G46" s="77">
        <v>1</v>
      </c>
      <c r="H46" s="77">
        <v>3</v>
      </c>
      <c r="I46" s="77">
        <v>100</v>
      </c>
      <c r="J46" s="77">
        <v>3</v>
      </c>
      <c r="K46" s="77"/>
    </row>
    <row r="47" spans="1:11" ht="15.6" customHeight="1">
      <c r="A47" s="75" t="s">
        <v>479</v>
      </c>
      <c r="B47" s="75" t="s">
        <v>485</v>
      </c>
      <c r="C47" s="76" t="s">
        <v>233</v>
      </c>
      <c r="D47" s="77"/>
      <c r="E47" s="78">
        <v>3</v>
      </c>
      <c r="F47" s="77">
        <v>3</v>
      </c>
      <c r="G47" s="77">
        <v>1</v>
      </c>
      <c r="H47" s="77">
        <v>3</v>
      </c>
      <c r="I47" s="77">
        <v>100</v>
      </c>
      <c r="J47" s="77">
        <v>3</v>
      </c>
      <c r="K47" s="77"/>
    </row>
    <row r="48" spans="1:11" ht="15.6" customHeight="1">
      <c r="A48" s="75" t="s">
        <v>186</v>
      </c>
      <c r="B48" s="75" t="s">
        <v>189</v>
      </c>
      <c r="C48" s="76" t="s">
        <v>64</v>
      </c>
      <c r="D48" s="77"/>
      <c r="E48" s="78">
        <v>2</v>
      </c>
      <c r="F48" s="77">
        <v>2</v>
      </c>
      <c r="G48" s="77">
        <v>1</v>
      </c>
      <c r="H48" s="77">
        <v>2</v>
      </c>
      <c r="I48" s="77">
        <v>100</v>
      </c>
      <c r="J48" s="77">
        <v>2</v>
      </c>
      <c r="K48" s="77"/>
    </row>
    <row r="49" spans="1:11" ht="15.6" customHeight="1">
      <c r="A49" s="75" t="s">
        <v>186</v>
      </c>
      <c r="B49" s="75" t="s">
        <v>190</v>
      </c>
      <c r="C49" s="76" t="s">
        <v>64</v>
      </c>
      <c r="D49" s="77"/>
      <c r="E49" s="78">
        <v>6</v>
      </c>
      <c r="F49" s="77">
        <v>6</v>
      </c>
      <c r="G49" s="77">
        <v>1</v>
      </c>
      <c r="H49" s="77">
        <v>6</v>
      </c>
      <c r="I49" s="77">
        <v>100</v>
      </c>
      <c r="J49" s="77">
        <v>6</v>
      </c>
      <c r="K49" s="77"/>
    </row>
    <row r="50" spans="1:11" ht="15.6" customHeight="1">
      <c r="A50" s="75" t="s">
        <v>186</v>
      </c>
      <c r="B50" s="75" t="s">
        <v>191</v>
      </c>
      <c r="C50" s="76" t="s">
        <v>64</v>
      </c>
      <c r="D50" s="77"/>
      <c r="E50" s="78">
        <v>4</v>
      </c>
      <c r="F50" s="77">
        <v>4</v>
      </c>
      <c r="G50" s="77">
        <v>1</v>
      </c>
      <c r="H50" s="77">
        <v>4</v>
      </c>
      <c r="I50" s="77">
        <v>100</v>
      </c>
      <c r="J50" s="77">
        <v>4</v>
      </c>
      <c r="K50" s="77"/>
    </row>
    <row r="51" spans="1:11" ht="15.6" customHeight="1">
      <c r="A51" s="75" t="s">
        <v>186</v>
      </c>
      <c r="B51" s="75" t="s">
        <v>192</v>
      </c>
      <c r="C51" s="76" t="s">
        <v>64</v>
      </c>
      <c r="D51" s="77"/>
      <c r="E51" s="78">
        <v>5</v>
      </c>
      <c r="F51" s="77">
        <v>5</v>
      </c>
      <c r="G51" s="77">
        <v>1</v>
      </c>
      <c r="H51" s="77">
        <v>5</v>
      </c>
      <c r="I51" s="77">
        <v>100</v>
      </c>
      <c r="J51" s="77">
        <v>5</v>
      </c>
      <c r="K51" s="77"/>
    </row>
    <row r="52" spans="1:11" ht="15.6" customHeight="1">
      <c r="A52" s="75" t="s">
        <v>186</v>
      </c>
      <c r="B52" s="75" t="s">
        <v>196</v>
      </c>
      <c r="C52" s="76" t="s">
        <v>64</v>
      </c>
      <c r="D52" s="77"/>
      <c r="E52" s="78">
        <v>2</v>
      </c>
      <c r="F52" s="77">
        <v>2</v>
      </c>
      <c r="G52" s="77">
        <v>1</v>
      </c>
      <c r="H52" s="77">
        <v>2</v>
      </c>
      <c r="I52" s="77">
        <v>100</v>
      </c>
      <c r="J52" s="77">
        <v>2</v>
      </c>
      <c r="K52" s="77"/>
    </row>
    <row r="53" spans="1:11" ht="15.6" customHeight="1">
      <c r="A53" s="75" t="s">
        <v>186</v>
      </c>
      <c r="B53" s="75" t="s">
        <v>197</v>
      </c>
      <c r="C53" s="76" t="s">
        <v>64</v>
      </c>
      <c r="D53" s="77"/>
      <c r="E53" s="78">
        <v>4</v>
      </c>
      <c r="F53" s="77">
        <v>4</v>
      </c>
      <c r="G53" s="77">
        <v>1</v>
      </c>
      <c r="H53" s="77">
        <v>4</v>
      </c>
      <c r="I53" s="77">
        <v>100</v>
      </c>
      <c r="J53" s="77">
        <v>4</v>
      </c>
      <c r="K53" s="77"/>
    </row>
    <row r="54" spans="1:11" ht="15.6" customHeight="1">
      <c r="A54" s="75" t="s">
        <v>186</v>
      </c>
      <c r="B54" s="75" t="s">
        <v>198</v>
      </c>
      <c r="C54" s="76" t="s">
        <v>64</v>
      </c>
      <c r="D54" s="77"/>
      <c r="E54" s="78">
        <v>2</v>
      </c>
      <c r="F54" s="77">
        <v>2</v>
      </c>
      <c r="G54" s="77">
        <v>1</v>
      </c>
      <c r="H54" s="77">
        <v>2</v>
      </c>
      <c r="I54" s="77">
        <v>100</v>
      </c>
      <c r="J54" s="77">
        <v>2</v>
      </c>
      <c r="K54" s="77"/>
    </row>
    <row r="55" spans="1:11" ht="15.6" customHeight="1">
      <c r="A55" s="75" t="s">
        <v>309</v>
      </c>
      <c r="B55" s="75" t="s">
        <v>98</v>
      </c>
      <c r="C55" s="76" t="s">
        <v>233</v>
      </c>
      <c r="D55" s="77"/>
      <c r="E55" s="78" t="s">
        <v>667</v>
      </c>
      <c r="F55" s="77">
        <v>8</v>
      </c>
      <c r="G55" s="77">
        <v>1</v>
      </c>
      <c r="H55" s="77">
        <v>8</v>
      </c>
      <c r="I55" s="77">
        <v>100</v>
      </c>
      <c r="J55" s="77">
        <v>8</v>
      </c>
      <c r="K55" s="77"/>
    </row>
    <row r="56" spans="1:11" ht="15.6" customHeight="1">
      <c r="A56" s="75" t="s">
        <v>309</v>
      </c>
      <c r="B56" s="75" t="s">
        <v>101</v>
      </c>
      <c r="C56" s="76" t="s">
        <v>233</v>
      </c>
      <c r="D56" s="77"/>
      <c r="E56" s="78">
        <v>7</v>
      </c>
      <c r="F56" s="77">
        <v>7</v>
      </c>
      <c r="G56" s="77">
        <v>1</v>
      </c>
      <c r="H56" s="77">
        <v>7</v>
      </c>
      <c r="I56" s="77">
        <v>100</v>
      </c>
      <c r="J56" s="77">
        <v>7</v>
      </c>
      <c r="K56" s="77"/>
    </row>
    <row r="57" spans="1:11" ht="15.6" customHeight="1">
      <c r="A57" s="75" t="s">
        <v>318</v>
      </c>
      <c r="B57" s="75" t="s">
        <v>63</v>
      </c>
      <c r="C57" s="76" t="s">
        <v>233</v>
      </c>
      <c r="D57" s="77"/>
      <c r="E57" s="78">
        <v>4</v>
      </c>
      <c r="F57" s="77">
        <v>4</v>
      </c>
      <c r="G57" s="77">
        <v>1</v>
      </c>
      <c r="H57" s="77">
        <v>4</v>
      </c>
      <c r="I57" s="77">
        <v>100</v>
      </c>
      <c r="J57" s="77">
        <v>4</v>
      </c>
      <c r="K57" s="77"/>
    </row>
    <row r="58" spans="1:11" ht="15.6" customHeight="1">
      <c r="A58" s="75" t="s">
        <v>318</v>
      </c>
      <c r="B58" s="75" t="s">
        <v>66</v>
      </c>
      <c r="C58" s="76" t="s">
        <v>233</v>
      </c>
      <c r="D58" s="77"/>
      <c r="E58" s="78" t="s">
        <v>668</v>
      </c>
      <c r="F58" s="77">
        <v>18</v>
      </c>
      <c r="G58" s="77">
        <v>1</v>
      </c>
      <c r="H58" s="77">
        <v>18</v>
      </c>
      <c r="I58" s="77">
        <v>100</v>
      </c>
      <c r="J58" s="77">
        <v>18</v>
      </c>
      <c r="K58" s="77"/>
    </row>
    <row r="59" spans="1:11" ht="15.6" customHeight="1">
      <c r="A59" s="75" t="s">
        <v>318</v>
      </c>
      <c r="B59" s="75" t="s">
        <v>98</v>
      </c>
      <c r="C59" s="76" t="s">
        <v>233</v>
      </c>
      <c r="D59" s="77"/>
      <c r="E59" s="78" t="s">
        <v>669</v>
      </c>
      <c r="F59" s="77">
        <v>28</v>
      </c>
      <c r="G59" s="77">
        <v>1</v>
      </c>
      <c r="H59" s="77">
        <v>28</v>
      </c>
      <c r="I59" s="77">
        <v>100</v>
      </c>
      <c r="J59" s="77">
        <v>28</v>
      </c>
      <c r="K59" s="77"/>
    </row>
    <row r="60" spans="1:11" ht="15.6" customHeight="1">
      <c r="A60" s="75" t="s">
        <v>318</v>
      </c>
      <c r="B60" s="75" t="s">
        <v>101</v>
      </c>
      <c r="C60" s="76" t="s">
        <v>233</v>
      </c>
      <c r="D60" s="77"/>
      <c r="E60" s="78" t="s">
        <v>670</v>
      </c>
      <c r="F60" s="77">
        <v>31</v>
      </c>
      <c r="G60" s="77">
        <v>1</v>
      </c>
      <c r="H60" s="77">
        <v>31</v>
      </c>
      <c r="I60" s="77">
        <v>100</v>
      </c>
      <c r="J60" s="77">
        <v>31</v>
      </c>
      <c r="K60" s="77"/>
    </row>
    <row r="61" spans="1:11" ht="15.6" customHeight="1">
      <c r="A61" s="75" t="s">
        <v>176</v>
      </c>
      <c r="B61" s="75" t="s">
        <v>181</v>
      </c>
      <c r="C61" s="76" t="s">
        <v>64</v>
      </c>
      <c r="D61" s="77"/>
      <c r="E61" s="78">
        <v>2</v>
      </c>
      <c r="F61" s="77">
        <v>2</v>
      </c>
      <c r="G61" s="77">
        <v>1</v>
      </c>
      <c r="H61" s="77">
        <v>2</v>
      </c>
      <c r="I61" s="77">
        <v>100</v>
      </c>
      <c r="J61" s="77">
        <v>2</v>
      </c>
      <c r="K61" s="77"/>
    </row>
    <row r="62" spans="1:11" ht="15.6" customHeight="1">
      <c r="A62" s="75" t="s">
        <v>176</v>
      </c>
      <c r="B62" s="75" t="s">
        <v>184</v>
      </c>
      <c r="C62" s="76" t="s">
        <v>64</v>
      </c>
      <c r="D62" s="77"/>
      <c r="E62" s="78">
        <v>6</v>
      </c>
      <c r="F62" s="77">
        <v>6</v>
      </c>
      <c r="G62" s="77">
        <v>1</v>
      </c>
      <c r="H62" s="77">
        <v>6</v>
      </c>
      <c r="I62" s="77">
        <v>100</v>
      </c>
      <c r="J62" s="77">
        <v>6</v>
      </c>
      <c r="K62" s="77"/>
    </row>
    <row r="63" spans="1:11" ht="15.6" customHeight="1">
      <c r="A63" s="75" t="s">
        <v>176</v>
      </c>
      <c r="B63" s="75" t="s">
        <v>180</v>
      </c>
      <c r="C63" s="76" t="s">
        <v>64</v>
      </c>
      <c r="D63" s="77"/>
      <c r="E63" s="78">
        <v>3</v>
      </c>
      <c r="F63" s="77">
        <v>3</v>
      </c>
      <c r="G63" s="77">
        <v>1</v>
      </c>
      <c r="H63" s="77">
        <v>3</v>
      </c>
      <c r="I63" s="77">
        <v>100</v>
      </c>
      <c r="J63" s="77">
        <v>3</v>
      </c>
      <c r="K63" s="77"/>
    </row>
    <row r="64" spans="1:11" ht="15.6" customHeight="1">
      <c r="A64" s="75" t="s">
        <v>176</v>
      </c>
      <c r="B64" s="75" t="s">
        <v>183</v>
      </c>
      <c r="C64" s="76" t="s">
        <v>64</v>
      </c>
      <c r="D64" s="77"/>
      <c r="E64" s="78">
        <v>9</v>
      </c>
      <c r="F64" s="77">
        <v>9</v>
      </c>
      <c r="G64" s="77">
        <v>1</v>
      </c>
      <c r="H64" s="77">
        <v>9</v>
      </c>
      <c r="I64" s="77">
        <v>100</v>
      </c>
      <c r="J64" s="77">
        <v>9</v>
      </c>
      <c r="K64" s="77"/>
    </row>
    <row r="65" spans="1:11" ht="15.6" customHeight="1">
      <c r="A65" s="73" t="s">
        <v>664</v>
      </c>
      <c r="E65" s="74"/>
    </row>
    <row r="66" spans="1:11" ht="15.6" customHeight="1">
      <c r="A66" s="139" t="s">
        <v>656</v>
      </c>
      <c r="B66" s="139" t="s">
        <v>657</v>
      </c>
      <c r="C66" s="140" t="s">
        <v>25</v>
      </c>
      <c r="D66" s="140" t="s">
        <v>658</v>
      </c>
      <c r="E66" s="140" t="s">
        <v>659</v>
      </c>
      <c r="F66" s="140" t="s">
        <v>403</v>
      </c>
      <c r="G66" s="140" t="s">
        <v>233</v>
      </c>
      <c r="H66" s="140" t="s">
        <v>660</v>
      </c>
      <c r="I66" s="140" t="s">
        <v>661</v>
      </c>
      <c r="J66" s="140" t="s">
        <v>662</v>
      </c>
      <c r="K66" s="140" t="s">
        <v>30</v>
      </c>
    </row>
    <row r="67" spans="1:11" ht="15.6" customHeight="1">
      <c r="A67" s="139"/>
      <c r="B67" s="139"/>
      <c r="C67" s="140"/>
      <c r="D67" s="140"/>
      <c r="E67" s="140"/>
      <c r="F67" s="140"/>
      <c r="G67" s="140"/>
      <c r="H67" s="140"/>
      <c r="I67" s="140"/>
      <c r="J67" s="140"/>
      <c r="K67" s="140"/>
    </row>
    <row r="68" spans="1:11" ht="15.6" customHeight="1">
      <c r="A68" s="138" t="s">
        <v>665</v>
      </c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.6" customHeight="1">
      <c r="A69" s="75" t="s">
        <v>176</v>
      </c>
      <c r="B69" s="75" t="s">
        <v>182</v>
      </c>
      <c r="C69" s="76" t="s">
        <v>64</v>
      </c>
      <c r="D69" s="77"/>
      <c r="E69" s="78">
        <v>1</v>
      </c>
      <c r="F69" s="77">
        <v>1</v>
      </c>
      <c r="G69" s="77">
        <v>1</v>
      </c>
      <c r="H69" s="77">
        <v>1</v>
      </c>
      <c r="I69" s="77">
        <v>100</v>
      </c>
      <c r="J69" s="77">
        <v>1</v>
      </c>
      <c r="K69" s="77"/>
    </row>
    <row r="70" spans="1:11" ht="15.6" customHeight="1">
      <c r="A70" s="75" t="s">
        <v>176</v>
      </c>
      <c r="B70" s="75" t="s">
        <v>185</v>
      </c>
      <c r="C70" s="76" t="s">
        <v>64</v>
      </c>
      <c r="D70" s="77"/>
      <c r="E70" s="78">
        <v>1</v>
      </c>
      <c r="F70" s="77">
        <v>1</v>
      </c>
      <c r="G70" s="77">
        <v>1</v>
      </c>
      <c r="H70" s="77">
        <v>1</v>
      </c>
      <c r="I70" s="77">
        <v>100</v>
      </c>
      <c r="J70" s="77">
        <v>1</v>
      </c>
      <c r="K70" s="77"/>
    </row>
    <row r="71" spans="1:11" ht="15.6" customHeight="1">
      <c r="A71" s="75" t="s">
        <v>94</v>
      </c>
      <c r="B71" s="75" t="s">
        <v>95</v>
      </c>
      <c r="C71" s="76" t="s">
        <v>79</v>
      </c>
      <c r="D71" s="77"/>
      <c r="E71" s="78">
        <v>1</v>
      </c>
      <c r="F71" s="77">
        <v>1</v>
      </c>
      <c r="G71" s="77">
        <v>1</v>
      </c>
      <c r="H71" s="77">
        <v>1</v>
      </c>
      <c r="I71" s="77">
        <v>100</v>
      </c>
      <c r="J71" s="77">
        <v>1</v>
      </c>
      <c r="K71" s="77"/>
    </row>
    <row r="72" spans="1:11" ht="15.6" customHeight="1">
      <c r="A72" s="75" t="s">
        <v>97</v>
      </c>
      <c r="B72" s="75" t="s">
        <v>98</v>
      </c>
      <c r="C72" s="76" t="s">
        <v>64</v>
      </c>
      <c r="D72" s="77"/>
      <c r="E72" s="78">
        <v>1</v>
      </c>
      <c r="F72" s="77">
        <v>1</v>
      </c>
      <c r="G72" s="77">
        <v>1</v>
      </c>
      <c r="H72" s="77">
        <v>1</v>
      </c>
      <c r="I72" s="77">
        <v>100</v>
      </c>
      <c r="J72" s="77">
        <v>1</v>
      </c>
      <c r="K72" s="77"/>
    </row>
    <row r="73" spans="1:11" ht="15.6" customHeight="1">
      <c r="A73" s="75" t="s">
        <v>99</v>
      </c>
      <c r="B73" s="75" t="s">
        <v>100</v>
      </c>
      <c r="C73" s="76" t="s">
        <v>64</v>
      </c>
      <c r="D73" s="77"/>
      <c r="E73" s="78">
        <v>1</v>
      </c>
      <c r="F73" s="77">
        <v>1</v>
      </c>
      <c r="G73" s="77">
        <v>1</v>
      </c>
      <c r="H73" s="77">
        <v>1</v>
      </c>
      <c r="I73" s="77">
        <v>100</v>
      </c>
      <c r="J73" s="77">
        <v>1</v>
      </c>
      <c r="K73" s="77"/>
    </row>
    <row r="74" spans="1:11" ht="15.6" customHeight="1">
      <c r="A74" s="75" t="s">
        <v>97</v>
      </c>
      <c r="B74" s="75" t="s">
        <v>101</v>
      </c>
      <c r="C74" s="76" t="s">
        <v>64</v>
      </c>
      <c r="D74" s="77"/>
      <c r="E74" s="78">
        <v>1</v>
      </c>
      <c r="F74" s="77">
        <v>1</v>
      </c>
      <c r="G74" s="77">
        <v>1</v>
      </c>
      <c r="H74" s="77">
        <v>1</v>
      </c>
      <c r="I74" s="77">
        <v>100</v>
      </c>
      <c r="J74" s="77">
        <v>1</v>
      </c>
      <c r="K74" s="77"/>
    </row>
    <row r="75" spans="1:11" ht="15.6" customHeight="1">
      <c r="A75" s="75" t="s">
        <v>77</v>
      </c>
      <c r="B75" s="75" t="s">
        <v>102</v>
      </c>
      <c r="C75" s="76" t="s">
        <v>79</v>
      </c>
      <c r="D75" s="77"/>
      <c r="E75" s="78">
        <v>1</v>
      </c>
      <c r="F75" s="77">
        <v>1</v>
      </c>
      <c r="G75" s="77">
        <v>1</v>
      </c>
      <c r="H75" s="77">
        <v>1</v>
      </c>
      <c r="I75" s="77">
        <v>100</v>
      </c>
      <c r="J75" s="77">
        <v>1</v>
      </c>
      <c r="K75" s="77"/>
    </row>
    <row r="76" spans="1:11" ht="15.6" customHeight="1">
      <c r="A76" s="75" t="s">
        <v>77</v>
      </c>
      <c r="B76" s="75" t="s">
        <v>103</v>
      </c>
      <c r="C76" s="76" t="s">
        <v>79</v>
      </c>
      <c r="D76" s="77"/>
      <c r="E76" s="78">
        <v>1</v>
      </c>
      <c r="F76" s="77">
        <v>1</v>
      </c>
      <c r="G76" s="77">
        <v>1</v>
      </c>
      <c r="H76" s="77">
        <v>1</v>
      </c>
      <c r="I76" s="77">
        <v>100</v>
      </c>
      <c r="J76" s="77">
        <v>1</v>
      </c>
      <c r="K76" s="77"/>
    </row>
    <row r="77" spans="1:11" ht="15.6" customHeight="1">
      <c r="A77" s="75" t="s">
        <v>75</v>
      </c>
      <c r="B77" s="75" t="s">
        <v>101</v>
      </c>
      <c r="C77" s="76" t="s">
        <v>64</v>
      </c>
      <c r="D77" s="77"/>
      <c r="E77" s="78">
        <v>1</v>
      </c>
      <c r="F77" s="77">
        <v>1</v>
      </c>
      <c r="G77" s="77">
        <v>1</v>
      </c>
      <c r="H77" s="77">
        <v>1</v>
      </c>
      <c r="I77" s="77">
        <v>100</v>
      </c>
      <c r="J77" s="77">
        <v>1</v>
      </c>
      <c r="K77" s="77"/>
    </row>
    <row r="78" spans="1:11" ht="15.6" customHeight="1">
      <c r="A78" s="75" t="s">
        <v>104</v>
      </c>
      <c r="B78" s="75" t="s">
        <v>63</v>
      </c>
      <c r="C78" s="76" t="s">
        <v>64</v>
      </c>
      <c r="D78" s="77"/>
      <c r="E78" s="78">
        <v>1</v>
      </c>
      <c r="F78" s="77">
        <v>1</v>
      </c>
      <c r="G78" s="77">
        <v>1</v>
      </c>
      <c r="H78" s="77">
        <v>1</v>
      </c>
      <c r="I78" s="77">
        <v>100</v>
      </c>
      <c r="J78" s="77">
        <v>1</v>
      </c>
      <c r="K78" s="77"/>
    </row>
    <row r="79" spans="1:11" ht="15.6" customHeight="1">
      <c r="A79" s="75" t="s">
        <v>105</v>
      </c>
      <c r="B79" s="75" t="s">
        <v>66</v>
      </c>
      <c r="C79" s="76" t="s">
        <v>64</v>
      </c>
      <c r="D79" s="77"/>
      <c r="E79" s="78">
        <v>1</v>
      </c>
      <c r="F79" s="77">
        <v>1</v>
      </c>
      <c r="G79" s="77">
        <v>1</v>
      </c>
      <c r="H79" s="77">
        <v>1</v>
      </c>
      <c r="I79" s="77">
        <v>100</v>
      </c>
      <c r="J79" s="77">
        <v>1</v>
      </c>
      <c r="K79" s="77"/>
    </row>
    <row r="80" spans="1:11" ht="15.6" customHeight="1">
      <c r="A80" s="75" t="s">
        <v>106</v>
      </c>
      <c r="B80" s="75" t="s">
        <v>66</v>
      </c>
      <c r="C80" s="76" t="s">
        <v>64</v>
      </c>
      <c r="D80" s="77"/>
      <c r="E80" s="78">
        <v>1</v>
      </c>
      <c r="F80" s="77">
        <v>1</v>
      </c>
      <c r="G80" s="77">
        <v>1</v>
      </c>
      <c r="H80" s="77">
        <v>1</v>
      </c>
      <c r="I80" s="77">
        <v>100</v>
      </c>
      <c r="J80" s="77">
        <v>1</v>
      </c>
      <c r="K80" s="77"/>
    </row>
    <row r="81" spans="1:11" ht="15.6" customHeight="1">
      <c r="A81" s="75" t="s">
        <v>108</v>
      </c>
      <c r="B81" s="75" t="s">
        <v>66</v>
      </c>
      <c r="C81" s="76" t="s">
        <v>64</v>
      </c>
      <c r="D81" s="77"/>
      <c r="E81" s="78">
        <v>1</v>
      </c>
      <c r="F81" s="77">
        <v>1</v>
      </c>
      <c r="G81" s="77">
        <v>1</v>
      </c>
      <c r="H81" s="77">
        <v>1</v>
      </c>
      <c r="I81" s="77">
        <v>100</v>
      </c>
      <c r="J81" s="77">
        <v>1</v>
      </c>
      <c r="K81" s="77"/>
    </row>
    <row r="82" spans="1:11" ht="15.6" customHeight="1">
      <c r="A82" s="75" t="s">
        <v>311</v>
      </c>
      <c r="B82" s="75" t="s">
        <v>312</v>
      </c>
      <c r="C82" s="76" t="s">
        <v>313</v>
      </c>
      <c r="D82" s="77"/>
      <c r="E82" s="78">
        <v>1</v>
      </c>
      <c r="F82" s="77">
        <v>1</v>
      </c>
      <c r="G82" s="77">
        <v>1</v>
      </c>
      <c r="H82" s="77">
        <v>1</v>
      </c>
      <c r="I82" s="77">
        <v>100</v>
      </c>
      <c r="J82" s="77">
        <v>1</v>
      </c>
      <c r="K82" s="77"/>
    </row>
    <row r="83" spans="1:11" ht="15.6" customHeight="1">
      <c r="A83" s="75" t="s">
        <v>222</v>
      </c>
      <c r="B83" s="75" t="s">
        <v>98</v>
      </c>
      <c r="C83" s="76" t="s">
        <v>40</v>
      </c>
      <c r="D83" s="77"/>
      <c r="E83" s="78">
        <v>4</v>
      </c>
      <c r="F83" s="77">
        <v>4</v>
      </c>
      <c r="G83" s="77">
        <v>1</v>
      </c>
      <c r="H83" s="77">
        <v>4</v>
      </c>
      <c r="I83" s="77">
        <v>100</v>
      </c>
      <c r="J83" s="77">
        <v>4</v>
      </c>
      <c r="K83" s="77"/>
    </row>
    <row r="84" spans="1:11" ht="15.6" customHeight="1">
      <c r="A84" s="79"/>
      <c r="B84" s="79"/>
      <c r="C84" s="80"/>
      <c r="D84" s="80"/>
      <c r="E84" s="81"/>
      <c r="F84" s="80"/>
      <c r="G84" s="80"/>
      <c r="H84" s="80"/>
      <c r="I84" s="80"/>
      <c r="J84" s="80"/>
      <c r="K84" s="80"/>
    </row>
    <row r="85" spans="1:11" ht="15.6" customHeight="1">
      <c r="A85" s="79"/>
      <c r="B85" s="79"/>
      <c r="C85" s="80"/>
      <c r="D85" s="80"/>
      <c r="E85" s="81"/>
      <c r="F85" s="80"/>
      <c r="G85" s="80"/>
      <c r="H85" s="80"/>
      <c r="I85" s="80"/>
      <c r="J85" s="80"/>
      <c r="K85" s="80"/>
    </row>
    <row r="86" spans="1:11" ht="15.6" customHeight="1">
      <c r="A86" s="79"/>
      <c r="B86" s="79"/>
      <c r="C86" s="80"/>
      <c r="D86" s="80"/>
      <c r="E86" s="81"/>
      <c r="F86" s="80"/>
      <c r="G86" s="80"/>
      <c r="H86" s="80"/>
      <c r="I86" s="80"/>
      <c r="J86" s="80"/>
      <c r="K86" s="80"/>
    </row>
    <row r="87" spans="1:11" ht="15.6" customHeight="1">
      <c r="A87" s="79"/>
      <c r="B87" s="79"/>
      <c r="C87" s="80"/>
      <c r="D87" s="80"/>
      <c r="E87" s="81"/>
      <c r="F87" s="80"/>
      <c r="G87" s="80"/>
      <c r="H87" s="80"/>
      <c r="I87" s="80"/>
      <c r="J87" s="80"/>
      <c r="K87" s="80"/>
    </row>
    <row r="88" spans="1:11" ht="15.6" customHeight="1">
      <c r="A88" s="79"/>
      <c r="B88" s="79"/>
      <c r="C88" s="80"/>
      <c r="D88" s="80"/>
      <c r="E88" s="81"/>
      <c r="F88" s="80"/>
      <c r="G88" s="80"/>
      <c r="H88" s="80"/>
      <c r="I88" s="80"/>
      <c r="J88" s="80"/>
      <c r="K88" s="80"/>
    </row>
    <row r="89" spans="1:11" ht="15.6" customHeight="1">
      <c r="A89" s="79"/>
      <c r="B89" s="79"/>
      <c r="C89" s="80"/>
      <c r="D89" s="80"/>
      <c r="E89" s="81"/>
      <c r="F89" s="80"/>
      <c r="G89" s="80"/>
      <c r="H89" s="80"/>
      <c r="I89" s="80"/>
      <c r="J89" s="80"/>
      <c r="K89" s="80"/>
    </row>
    <row r="90" spans="1:11" ht="15.6" customHeight="1">
      <c r="A90" s="79"/>
      <c r="B90" s="79"/>
      <c r="C90" s="80"/>
      <c r="D90" s="80"/>
      <c r="E90" s="81"/>
      <c r="F90" s="80"/>
      <c r="G90" s="80"/>
      <c r="H90" s="80"/>
      <c r="I90" s="80"/>
      <c r="J90" s="80"/>
      <c r="K90" s="80"/>
    </row>
    <row r="91" spans="1:11" ht="15.6" customHeight="1">
      <c r="A91" s="79"/>
      <c r="B91" s="79"/>
      <c r="C91" s="80"/>
      <c r="D91" s="80"/>
      <c r="E91" s="81"/>
      <c r="F91" s="80"/>
      <c r="G91" s="80"/>
      <c r="H91" s="80"/>
      <c r="I91" s="80"/>
      <c r="J91" s="80"/>
      <c r="K91" s="80"/>
    </row>
    <row r="92" spans="1:11" ht="15.6" customHeight="1">
      <c r="A92" s="79"/>
      <c r="B92" s="79"/>
      <c r="C92" s="80"/>
      <c r="D92" s="80"/>
      <c r="E92" s="81"/>
      <c r="F92" s="80"/>
      <c r="G92" s="80"/>
      <c r="H92" s="80"/>
      <c r="I92" s="80"/>
      <c r="J92" s="80"/>
      <c r="K92" s="80"/>
    </row>
    <row r="93" spans="1:11" ht="15.6" customHeight="1">
      <c r="A93" s="79"/>
      <c r="B93" s="79"/>
      <c r="C93" s="80"/>
      <c r="D93" s="80"/>
      <c r="E93" s="81"/>
      <c r="F93" s="80"/>
      <c r="G93" s="80"/>
      <c r="H93" s="80"/>
      <c r="I93" s="80"/>
      <c r="J93" s="80"/>
      <c r="K93" s="80"/>
    </row>
    <row r="94" spans="1:11" ht="15.6" customHeight="1">
      <c r="A94" s="79"/>
      <c r="B94" s="79"/>
      <c r="C94" s="80"/>
      <c r="D94" s="80"/>
      <c r="E94" s="81"/>
      <c r="F94" s="80"/>
      <c r="G94" s="80"/>
      <c r="H94" s="80"/>
      <c r="I94" s="80"/>
      <c r="J94" s="80"/>
      <c r="K94" s="80"/>
    </row>
    <row r="95" spans="1:11" ht="15.6" customHeight="1">
      <c r="A95" s="79"/>
      <c r="B95" s="79"/>
      <c r="C95" s="80"/>
      <c r="D95" s="80"/>
      <c r="E95" s="81"/>
      <c r="F95" s="80"/>
      <c r="G95" s="80"/>
      <c r="H95" s="80"/>
      <c r="I95" s="80"/>
      <c r="J95" s="80"/>
      <c r="K95" s="80"/>
    </row>
    <row r="96" spans="1:11" ht="15.6" customHeight="1">
      <c r="A96" s="79"/>
      <c r="B96" s="79"/>
      <c r="C96" s="80"/>
      <c r="D96" s="80"/>
      <c r="E96" s="81"/>
      <c r="F96" s="80"/>
      <c r="G96" s="80"/>
      <c r="H96" s="80"/>
      <c r="I96" s="80"/>
      <c r="J96" s="80"/>
      <c r="K96" s="80"/>
    </row>
  </sheetData>
  <mergeCells count="36">
    <mergeCell ref="A68:K68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A36:K36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A4:K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1" type="noConversion"/>
  <pageMargins left="0.78740157480314965" right="0.39370078740157483" top="0.6692913385826772" bottom="0.59055118110236227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B7"/>
  </sheetPr>
  <dimension ref="A1:K96"/>
  <sheetViews>
    <sheetView view="pageBreakPreview" zoomScaleNormal="130" zoomScaleSheetLayoutView="100" workbookViewId="0">
      <selection activeCell="B19" sqref="B19"/>
    </sheetView>
  </sheetViews>
  <sheetFormatPr defaultRowHeight="9.75"/>
  <cols>
    <col min="1" max="1" width="26.25" style="73" customWidth="1"/>
    <col min="2" max="2" width="22.25" style="73" customWidth="1"/>
    <col min="3" max="3" width="4" style="74" customWidth="1"/>
    <col min="4" max="4" width="6.375" style="74" customWidth="1"/>
    <col min="5" max="5" width="32.25" style="82" customWidth="1"/>
    <col min="6" max="9" width="5.125" style="74" customWidth="1"/>
    <col min="10" max="10" width="7.5" style="74" customWidth="1"/>
    <col min="11" max="11" width="4" style="74" customWidth="1"/>
    <col min="12" max="16" width="1.625" style="74" customWidth="1"/>
    <col min="17" max="16384" width="9" style="74"/>
  </cols>
  <sheetData>
    <row r="1" spans="1:11" ht="15.6" customHeight="1">
      <c r="A1" s="73" t="s">
        <v>655</v>
      </c>
      <c r="E1" s="74"/>
    </row>
    <row r="2" spans="1:11" ht="15.6" customHeight="1">
      <c r="A2" s="139" t="s">
        <v>656</v>
      </c>
      <c r="B2" s="139" t="s">
        <v>657</v>
      </c>
      <c r="C2" s="140" t="s">
        <v>25</v>
      </c>
      <c r="D2" s="140" t="s">
        <v>658</v>
      </c>
      <c r="E2" s="140" t="s">
        <v>659</v>
      </c>
      <c r="F2" s="140" t="s">
        <v>403</v>
      </c>
      <c r="G2" s="140" t="s">
        <v>233</v>
      </c>
      <c r="H2" s="140" t="s">
        <v>660</v>
      </c>
      <c r="I2" s="140" t="s">
        <v>661</v>
      </c>
      <c r="J2" s="140" t="s">
        <v>662</v>
      </c>
      <c r="K2" s="140" t="s">
        <v>30</v>
      </c>
    </row>
    <row r="3" spans="1:11" ht="15.6" customHeight="1">
      <c r="A3" s="139"/>
      <c r="B3" s="139"/>
      <c r="C3" s="140"/>
      <c r="D3" s="140"/>
      <c r="E3" s="140"/>
      <c r="F3" s="140"/>
      <c r="G3" s="140"/>
      <c r="H3" s="140"/>
      <c r="I3" s="140"/>
      <c r="J3" s="140"/>
      <c r="K3" s="140"/>
    </row>
    <row r="4" spans="1:11" ht="15.6" customHeight="1">
      <c r="A4" s="138" t="s">
        <v>663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</row>
    <row r="5" spans="1:11" ht="15.6" customHeight="1">
      <c r="A5" s="75" t="s">
        <v>90</v>
      </c>
      <c r="B5" s="75" t="s">
        <v>91</v>
      </c>
      <c r="C5" s="76" t="s">
        <v>44</v>
      </c>
      <c r="D5" s="77"/>
      <c r="E5" s="78">
        <v>1</v>
      </c>
      <c r="F5" s="77">
        <v>1</v>
      </c>
      <c r="G5" s="77">
        <v>1</v>
      </c>
      <c r="H5" s="77">
        <v>1</v>
      </c>
      <c r="I5" s="77">
        <v>100</v>
      </c>
      <c r="J5" s="77">
        <v>1</v>
      </c>
      <c r="K5" s="77"/>
    </row>
    <row r="6" spans="1:11" ht="15.6" customHeight="1">
      <c r="A6" s="79"/>
      <c r="B6" s="79"/>
      <c r="C6" s="80"/>
      <c r="D6" s="80"/>
      <c r="E6" s="81"/>
      <c r="F6" s="80"/>
      <c r="G6" s="80"/>
      <c r="H6" s="80"/>
      <c r="I6" s="80"/>
      <c r="J6" s="80"/>
      <c r="K6" s="80"/>
    </row>
    <row r="7" spans="1:11" ht="15.6" customHeight="1">
      <c r="A7" s="79"/>
      <c r="B7" s="79"/>
      <c r="C7" s="80"/>
      <c r="D7" s="80"/>
      <c r="E7" s="81"/>
      <c r="F7" s="80"/>
      <c r="G7" s="80"/>
      <c r="H7" s="80"/>
      <c r="I7" s="80"/>
      <c r="J7" s="80"/>
      <c r="K7" s="80"/>
    </row>
    <row r="8" spans="1:11" ht="15.6" customHeight="1">
      <c r="A8" s="79"/>
      <c r="B8" s="79"/>
      <c r="C8" s="80"/>
      <c r="D8" s="80"/>
      <c r="E8" s="81"/>
      <c r="F8" s="80"/>
      <c r="G8" s="80"/>
      <c r="H8" s="80"/>
      <c r="I8" s="80"/>
      <c r="J8" s="80"/>
      <c r="K8" s="80"/>
    </row>
    <row r="9" spans="1:11" ht="15.6" customHeight="1">
      <c r="A9" s="79"/>
      <c r="B9" s="79"/>
      <c r="C9" s="80"/>
      <c r="D9" s="80"/>
      <c r="E9" s="81"/>
      <c r="F9" s="80"/>
      <c r="G9" s="80"/>
      <c r="H9" s="80"/>
      <c r="I9" s="80"/>
      <c r="J9" s="80"/>
      <c r="K9" s="80"/>
    </row>
    <row r="10" spans="1:11" ht="15.6" customHeight="1">
      <c r="A10" s="79"/>
      <c r="B10" s="79"/>
      <c r="C10" s="80"/>
      <c r="D10" s="80"/>
      <c r="E10" s="81"/>
      <c r="F10" s="80"/>
      <c r="G10" s="80"/>
      <c r="H10" s="80"/>
      <c r="I10" s="80"/>
      <c r="J10" s="80"/>
      <c r="K10" s="80"/>
    </row>
    <row r="11" spans="1:11" ht="15.6" customHeight="1">
      <c r="A11" s="79"/>
      <c r="B11" s="79"/>
      <c r="C11" s="80"/>
      <c r="D11" s="80"/>
      <c r="E11" s="81"/>
      <c r="F11" s="80"/>
      <c r="G11" s="80"/>
      <c r="H11" s="80"/>
      <c r="I11" s="80"/>
      <c r="J11" s="80"/>
      <c r="K11" s="80"/>
    </row>
    <row r="12" spans="1:11" ht="15.6" customHeight="1">
      <c r="A12" s="79"/>
      <c r="B12" s="79"/>
      <c r="C12" s="80"/>
      <c r="D12" s="80"/>
      <c r="E12" s="81"/>
      <c r="F12" s="80"/>
      <c r="G12" s="80"/>
      <c r="H12" s="80"/>
      <c r="I12" s="80"/>
      <c r="J12" s="80"/>
      <c r="K12" s="80"/>
    </row>
    <row r="13" spans="1:11" ht="15.6" customHeight="1">
      <c r="A13" s="79"/>
      <c r="B13" s="79"/>
      <c r="C13" s="80"/>
      <c r="D13" s="80"/>
      <c r="E13" s="81"/>
      <c r="F13" s="80"/>
      <c r="G13" s="80"/>
      <c r="H13" s="80"/>
      <c r="I13" s="80"/>
      <c r="J13" s="80"/>
      <c r="K13" s="80"/>
    </row>
    <row r="14" spans="1:11" ht="15.6" customHeight="1">
      <c r="A14" s="79"/>
      <c r="B14" s="79"/>
      <c r="C14" s="80"/>
      <c r="D14" s="80"/>
      <c r="E14" s="81"/>
      <c r="F14" s="80"/>
      <c r="G14" s="80"/>
      <c r="H14" s="80"/>
      <c r="I14" s="80"/>
      <c r="J14" s="80"/>
      <c r="K14" s="80"/>
    </row>
    <row r="15" spans="1:11" ht="15.6" customHeight="1">
      <c r="A15" s="79"/>
      <c r="B15" s="79"/>
      <c r="C15" s="80"/>
      <c r="D15" s="80"/>
      <c r="E15" s="81"/>
      <c r="F15" s="80"/>
      <c r="G15" s="80"/>
      <c r="H15" s="80"/>
      <c r="I15" s="80"/>
      <c r="J15" s="80"/>
      <c r="K15" s="80"/>
    </row>
    <row r="16" spans="1:11" ht="15.6" customHeight="1">
      <c r="A16" s="79"/>
      <c r="B16" s="79"/>
      <c r="C16" s="80"/>
      <c r="D16" s="80"/>
      <c r="E16" s="81"/>
      <c r="F16" s="80"/>
      <c r="G16" s="80"/>
      <c r="H16" s="80"/>
      <c r="I16" s="80"/>
      <c r="J16" s="80"/>
      <c r="K16" s="80"/>
    </row>
    <row r="17" spans="1:11" ht="15.6" customHeight="1">
      <c r="A17" s="79"/>
      <c r="B17" s="79"/>
      <c r="C17" s="80"/>
      <c r="D17" s="80"/>
      <c r="E17" s="81"/>
      <c r="F17" s="80"/>
      <c r="G17" s="80"/>
      <c r="H17" s="80"/>
      <c r="I17" s="80"/>
      <c r="J17" s="80"/>
      <c r="K17" s="80"/>
    </row>
    <row r="18" spans="1:11" ht="15.6" customHeight="1">
      <c r="A18" s="79"/>
      <c r="B18" s="79"/>
      <c r="C18" s="80"/>
      <c r="D18" s="80"/>
      <c r="E18" s="81"/>
      <c r="F18" s="80"/>
      <c r="G18" s="80"/>
      <c r="H18" s="80"/>
      <c r="I18" s="80"/>
      <c r="J18" s="80"/>
      <c r="K18" s="80"/>
    </row>
    <row r="19" spans="1:11" ht="15.6" customHeight="1">
      <c r="A19" s="79"/>
      <c r="B19" s="79"/>
      <c r="C19" s="80"/>
      <c r="D19" s="80"/>
      <c r="E19" s="81"/>
      <c r="F19" s="80"/>
      <c r="G19" s="80"/>
      <c r="H19" s="80"/>
      <c r="I19" s="80"/>
      <c r="J19" s="80"/>
      <c r="K19" s="80"/>
    </row>
    <row r="20" spans="1:11" ht="15.6" customHeight="1">
      <c r="A20" s="79"/>
      <c r="B20" s="79"/>
      <c r="C20" s="80"/>
      <c r="D20" s="80"/>
      <c r="E20" s="81"/>
      <c r="F20" s="80"/>
      <c r="G20" s="80"/>
      <c r="H20" s="80"/>
      <c r="I20" s="80"/>
      <c r="J20" s="80"/>
      <c r="K20" s="80"/>
    </row>
    <row r="21" spans="1:11" ht="15.6" customHeight="1">
      <c r="A21" s="79"/>
      <c r="B21" s="79"/>
      <c r="C21" s="80"/>
      <c r="D21" s="80"/>
      <c r="E21" s="81"/>
      <c r="F21" s="80"/>
      <c r="G21" s="80"/>
      <c r="H21" s="80"/>
      <c r="I21" s="80"/>
      <c r="J21" s="80"/>
      <c r="K21" s="80"/>
    </row>
    <row r="22" spans="1:11" ht="15.6" customHeight="1">
      <c r="A22" s="79"/>
      <c r="B22" s="79"/>
      <c r="C22" s="80"/>
      <c r="D22" s="80"/>
      <c r="E22" s="81"/>
      <c r="F22" s="80"/>
      <c r="G22" s="80"/>
      <c r="H22" s="80"/>
      <c r="I22" s="80"/>
      <c r="J22" s="80"/>
      <c r="K22" s="80"/>
    </row>
    <row r="23" spans="1:11" ht="15.6" customHeight="1">
      <c r="A23" s="79"/>
      <c r="B23" s="79"/>
      <c r="C23" s="80"/>
      <c r="D23" s="80"/>
      <c r="E23" s="81"/>
      <c r="F23" s="80"/>
      <c r="G23" s="80"/>
      <c r="H23" s="80"/>
      <c r="I23" s="80"/>
      <c r="J23" s="80"/>
      <c r="K23" s="80"/>
    </row>
    <row r="24" spans="1:11" ht="15.6" customHeight="1">
      <c r="A24" s="79"/>
      <c r="B24" s="79"/>
      <c r="C24" s="80"/>
      <c r="D24" s="80"/>
      <c r="E24" s="81"/>
      <c r="F24" s="80"/>
      <c r="G24" s="80"/>
      <c r="H24" s="80"/>
      <c r="I24" s="80"/>
      <c r="J24" s="80"/>
      <c r="K24" s="80"/>
    </row>
    <row r="25" spans="1:11" ht="15.6" customHeight="1">
      <c r="A25" s="79"/>
      <c r="B25" s="79"/>
      <c r="C25" s="80"/>
      <c r="D25" s="80"/>
      <c r="E25" s="81"/>
      <c r="F25" s="80"/>
      <c r="G25" s="80"/>
      <c r="H25" s="80"/>
      <c r="I25" s="80"/>
      <c r="J25" s="80"/>
      <c r="K25" s="80"/>
    </row>
    <row r="26" spans="1:11" ht="15.6" customHeight="1">
      <c r="A26" s="79"/>
      <c r="B26" s="79"/>
      <c r="C26" s="80"/>
      <c r="D26" s="80"/>
      <c r="E26" s="81"/>
      <c r="F26" s="80"/>
      <c r="G26" s="80"/>
      <c r="H26" s="80"/>
      <c r="I26" s="80"/>
      <c r="J26" s="80"/>
      <c r="K26" s="80"/>
    </row>
    <row r="27" spans="1:11" ht="15.6" customHeight="1">
      <c r="A27" s="79"/>
      <c r="B27" s="79"/>
      <c r="C27" s="80"/>
      <c r="D27" s="80"/>
      <c r="E27" s="81"/>
      <c r="F27" s="80"/>
      <c r="G27" s="80"/>
      <c r="H27" s="80"/>
      <c r="I27" s="80"/>
      <c r="J27" s="80"/>
      <c r="K27" s="80"/>
    </row>
    <row r="28" spans="1:11" ht="15.6" customHeight="1">
      <c r="A28" s="79"/>
      <c r="B28" s="79"/>
      <c r="C28" s="80"/>
      <c r="D28" s="80"/>
      <c r="E28" s="81"/>
      <c r="F28" s="80"/>
      <c r="G28" s="80"/>
      <c r="H28" s="80"/>
      <c r="I28" s="80"/>
      <c r="J28" s="80"/>
      <c r="K28" s="80"/>
    </row>
    <row r="29" spans="1:11" ht="15.6" customHeight="1">
      <c r="A29" s="79"/>
      <c r="B29" s="79"/>
      <c r="C29" s="80"/>
      <c r="D29" s="80"/>
      <c r="E29" s="81"/>
      <c r="F29" s="80"/>
      <c r="G29" s="80"/>
      <c r="H29" s="80"/>
      <c r="I29" s="80"/>
      <c r="J29" s="80"/>
      <c r="K29" s="80"/>
    </row>
    <row r="30" spans="1:11" ht="15.6" customHeight="1">
      <c r="A30" s="79"/>
      <c r="B30" s="79"/>
      <c r="C30" s="80"/>
      <c r="D30" s="80"/>
      <c r="E30" s="81"/>
      <c r="F30" s="80"/>
      <c r="G30" s="80"/>
      <c r="H30" s="80"/>
      <c r="I30" s="80"/>
      <c r="J30" s="80"/>
      <c r="K30" s="80"/>
    </row>
    <row r="31" spans="1:11" ht="15.6" customHeight="1">
      <c r="A31" s="79"/>
      <c r="B31" s="79"/>
      <c r="C31" s="80"/>
      <c r="D31" s="80"/>
      <c r="E31" s="81"/>
      <c r="F31" s="80"/>
      <c r="G31" s="80"/>
      <c r="H31" s="80"/>
      <c r="I31" s="80"/>
      <c r="J31" s="80"/>
      <c r="K31" s="80"/>
    </row>
    <row r="32" spans="1:11" ht="15.6" customHeight="1">
      <c r="A32" s="79"/>
      <c r="B32" s="79"/>
      <c r="C32" s="80"/>
      <c r="D32" s="80"/>
      <c r="E32" s="81"/>
      <c r="F32" s="80"/>
      <c r="G32" s="80"/>
      <c r="H32" s="80"/>
      <c r="I32" s="80"/>
      <c r="J32" s="80"/>
      <c r="K32" s="80"/>
    </row>
    <row r="33" spans="1:11" ht="15.6" customHeight="1">
      <c r="A33" s="73" t="s">
        <v>664</v>
      </c>
      <c r="E33" s="74"/>
    </row>
    <row r="34" spans="1:11" ht="15.6" customHeight="1">
      <c r="A34" s="139" t="s">
        <v>656</v>
      </c>
      <c r="B34" s="139" t="s">
        <v>657</v>
      </c>
      <c r="C34" s="140" t="s">
        <v>25</v>
      </c>
      <c r="D34" s="140" t="s">
        <v>658</v>
      </c>
      <c r="E34" s="140" t="s">
        <v>659</v>
      </c>
      <c r="F34" s="140" t="s">
        <v>403</v>
      </c>
      <c r="G34" s="140" t="s">
        <v>233</v>
      </c>
      <c r="H34" s="140" t="s">
        <v>660</v>
      </c>
      <c r="I34" s="140" t="s">
        <v>661</v>
      </c>
      <c r="J34" s="140" t="s">
        <v>662</v>
      </c>
      <c r="K34" s="140" t="s">
        <v>30</v>
      </c>
    </row>
    <row r="35" spans="1:11" ht="15.6" customHeight="1">
      <c r="A35" s="139"/>
      <c r="B35" s="139"/>
      <c r="C35" s="140"/>
      <c r="D35" s="140"/>
      <c r="E35" s="140"/>
      <c r="F35" s="140"/>
      <c r="G35" s="140"/>
      <c r="H35" s="140"/>
      <c r="I35" s="140"/>
      <c r="J35" s="140"/>
      <c r="K35" s="140"/>
    </row>
    <row r="36" spans="1:11" ht="15.6" customHeight="1">
      <c r="A36" s="138" t="s">
        <v>665</v>
      </c>
      <c r="B36" s="138"/>
      <c r="C36" s="138"/>
      <c r="D36" s="138"/>
      <c r="E36" s="138"/>
      <c r="F36" s="138"/>
      <c r="G36" s="138"/>
      <c r="H36" s="138"/>
      <c r="I36" s="138"/>
      <c r="J36" s="138"/>
      <c r="K36" s="138"/>
    </row>
    <row r="37" spans="1:11" ht="15.6" customHeight="1">
      <c r="A37" s="75" t="s">
        <v>82</v>
      </c>
      <c r="B37" s="75" t="s">
        <v>52</v>
      </c>
      <c r="C37" s="76" t="s">
        <v>53</v>
      </c>
      <c r="D37" s="77"/>
      <c r="E37" s="78">
        <v>1</v>
      </c>
      <c r="F37" s="77">
        <v>1</v>
      </c>
      <c r="G37" s="77">
        <v>1</v>
      </c>
      <c r="H37" s="77">
        <v>1</v>
      </c>
      <c r="I37" s="77">
        <v>110</v>
      </c>
      <c r="J37" s="77">
        <v>1</v>
      </c>
      <c r="K37" s="77"/>
    </row>
    <row r="38" spans="1:11" ht="15.6" customHeight="1">
      <c r="A38" s="75" t="s">
        <v>51</v>
      </c>
      <c r="B38" s="75" t="s">
        <v>55</v>
      </c>
      <c r="C38" s="76" t="s">
        <v>53</v>
      </c>
      <c r="D38" s="77"/>
      <c r="E38" s="78" t="s">
        <v>666</v>
      </c>
      <c r="F38" s="77">
        <v>9</v>
      </c>
      <c r="G38" s="77">
        <v>1</v>
      </c>
      <c r="H38" s="77">
        <v>9</v>
      </c>
      <c r="I38" s="77">
        <v>110</v>
      </c>
      <c r="J38" s="77">
        <v>10</v>
      </c>
      <c r="K38" s="77"/>
    </row>
    <row r="39" spans="1:11" ht="15.6" customHeight="1">
      <c r="A39" s="75" t="s">
        <v>57</v>
      </c>
      <c r="B39" s="75" t="s">
        <v>58</v>
      </c>
      <c r="C39" s="76" t="s">
        <v>53</v>
      </c>
      <c r="D39" s="77"/>
      <c r="E39" s="78">
        <v>6</v>
      </c>
      <c r="F39" s="77">
        <v>6</v>
      </c>
      <c r="G39" s="77">
        <v>1</v>
      </c>
      <c r="H39" s="77">
        <v>6</v>
      </c>
      <c r="I39" s="77">
        <v>110</v>
      </c>
      <c r="J39" s="77">
        <v>7</v>
      </c>
      <c r="K39" s="77"/>
    </row>
    <row r="40" spans="1:11" ht="15.6" customHeight="1">
      <c r="A40" s="75" t="s">
        <v>57</v>
      </c>
      <c r="B40" s="75" t="s">
        <v>93</v>
      </c>
      <c r="C40" s="76" t="s">
        <v>53</v>
      </c>
      <c r="D40" s="77"/>
      <c r="E40" s="78">
        <v>12</v>
      </c>
      <c r="F40" s="77">
        <v>12</v>
      </c>
      <c r="G40" s="77">
        <v>1</v>
      </c>
      <c r="H40" s="77">
        <v>12</v>
      </c>
      <c r="I40" s="77">
        <v>110</v>
      </c>
      <c r="J40" s="77">
        <v>13</v>
      </c>
      <c r="K40" s="77"/>
    </row>
    <row r="41" spans="1:11" ht="15.6" customHeight="1">
      <c r="A41" s="75" t="s">
        <v>327</v>
      </c>
      <c r="B41" s="75" t="s">
        <v>328</v>
      </c>
      <c r="C41" s="76" t="s">
        <v>53</v>
      </c>
      <c r="D41" s="77"/>
      <c r="E41" s="78">
        <v>1</v>
      </c>
      <c r="F41" s="77">
        <v>1</v>
      </c>
      <c r="G41" s="77">
        <v>1</v>
      </c>
      <c r="H41" s="77">
        <v>1</v>
      </c>
      <c r="I41" s="77">
        <v>100</v>
      </c>
      <c r="J41" s="77">
        <v>1</v>
      </c>
      <c r="K41" s="77"/>
    </row>
    <row r="42" spans="1:11" ht="15.6" customHeight="1">
      <c r="A42" s="75" t="s">
        <v>327</v>
      </c>
      <c r="B42" s="75" t="s">
        <v>414</v>
      </c>
      <c r="C42" s="76" t="s">
        <v>53</v>
      </c>
      <c r="D42" s="77"/>
      <c r="E42" s="78">
        <v>1</v>
      </c>
      <c r="F42" s="77">
        <v>1</v>
      </c>
      <c r="G42" s="77">
        <v>1</v>
      </c>
      <c r="H42" s="77">
        <v>1</v>
      </c>
      <c r="I42" s="77">
        <v>100</v>
      </c>
      <c r="J42" s="77">
        <v>1</v>
      </c>
      <c r="K42" s="77"/>
    </row>
    <row r="43" spans="1:11" ht="15.6" customHeight="1">
      <c r="A43" s="75" t="s">
        <v>327</v>
      </c>
      <c r="B43" s="75" t="s">
        <v>416</v>
      </c>
      <c r="C43" s="76" t="s">
        <v>53</v>
      </c>
      <c r="D43" s="77"/>
      <c r="E43" s="78">
        <v>6</v>
      </c>
      <c r="F43" s="77">
        <v>6</v>
      </c>
      <c r="G43" s="77">
        <v>1</v>
      </c>
      <c r="H43" s="77">
        <v>6</v>
      </c>
      <c r="I43" s="77">
        <v>100</v>
      </c>
      <c r="J43" s="77">
        <v>6</v>
      </c>
      <c r="K43" s="77"/>
    </row>
    <row r="44" spans="1:11" ht="15.6" customHeight="1">
      <c r="A44" s="75" t="s">
        <v>327</v>
      </c>
      <c r="B44" s="75" t="s">
        <v>420</v>
      </c>
      <c r="C44" s="76" t="s">
        <v>53</v>
      </c>
      <c r="D44" s="77"/>
      <c r="E44" s="78">
        <v>12</v>
      </c>
      <c r="F44" s="77">
        <v>12</v>
      </c>
      <c r="G44" s="77">
        <v>1</v>
      </c>
      <c r="H44" s="77">
        <v>12</v>
      </c>
      <c r="I44" s="77">
        <v>100</v>
      </c>
      <c r="J44" s="77">
        <v>12</v>
      </c>
      <c r="K44" s="77"/>
    </row>
    <row r="45" spans="1:11" ht="15.6" customHeight="1">
      <c r="A45" s="75" t="s">
        <v>479</v>
      </c>
      <c r="B45" s="75" t="s">
        <v>480</v>
      </c>
      <c r="C45" s="76" t="s">
        <v>233</v>
      </c>
      <c r="D45" s="77"/>
      <c r="E45" s="78">
        <v>3</v>
      </c>
      <c r="F45" s="77">
        <v>3</v>
      </c>
      <c r="G45" s="77">
        <v>1</v>
      </c>
      <c r="H45" s="77">
        <v>3</v>
      </c>
      <c r="I45" s="77">
        <v>100</v>
      </c>
      <c r="J45" s="77">
        <v>3</v>
      </c>
      <c r="K45" s="77"/>
    </row>
    <row r="46" spans="1:11" ht="15.6" customHeight="1">
      <c r="A46" s="75" t="s">
        <v>479</v>
      </c>
      <c r="B46" s="75" t="s">
        <v>483</v>
      </c>
      <c r="C46" s="76" t="s">
        <v>233</v>
      </c>
      <c r="D46" s="77"/>
      <c r="E46" s="78">
        <v>3</v>
      </c>
      <c r="F46" s="77">
        <v>3</v>
      </c>
      <c r="G46" s="77">
        <v>1</v>
      </c>
      <c r="H46" s="77">
        <v>3</v>
      </c>
      <c r="I46" s="77">
        <v>100</v>
      </c>
      <c r="J46" s="77">
        <v>3</v>
      </c>
      <c r="K46" s="77"/>
    </row>
    <row r="47" spans="1:11" ht="15.6" customHeight="1">
      <c r="A47" s="75" t="s">
        <v>479</v>
      </c>
      <c r="B47" s="75" t="s">
        <v>485</v>
      </c>
      <c r="C47" s="76" t="s">
        <v>233</v>
      </c>
      <c r="D47" s="77"/>
      <c r="E47" s="78">
        <v>3</v>
      </c>
      <c r="F47" s="77">
        <v>3</v>
      </c>
      <c r="G47" s="77">
        <v>1</v>
      </c>
      <c r="H47" s="77">
        <v>3</v>
      </c>
      <c r="I47" s="77">
        <v>100</v>
      </c>
      <c r="J47" s="77">
        <v>3</v>
      </c>
      <c r="K47" s="77"/>
    </row>
    <row r="48" spans="1:11" ht="15.6" customHeight="1">
      <c r="A48" s="75" t="s">
        <v>186</v>
      </c>
      <c r="B48" s="75" t="s">
        <v>189</v>
      </c>
      <c r="C48" s="76" t="s">
        <v>64</v>
      </c>
      <c r="D48" s="77"/>
      <c r="E48" s="78">
        <v>2</v>
      </c>
      <c r="F48" s="77">
        <v>2</v>
      </c>
      <c r="G48" s="77">
        <v>1</v>
      </c>
      <c r="H48" s="77">
        <v>2</v>
      </c>
      <c r="I48" s="77">
        <v>100</v>
      </c>
      <c r="J48" s="77">
        <v>2</v>
      </c>
      <c r="K48" s="77"/>
    </row>
    <row r="49" spans="1:11" ht="15.6" customHeight="1">
      <c r="A49" s="75" t="s">
        <v>186</v>
      </c>
      <c r="B49" s="75" t="s">
        <v>190</v>
      </c>
      <c r="C49" s="76" t="s">
        <v>64</v>
      </c>
      <c r="D49" s="77"/>
      <c r="E49" s="78">
        <v>6</v>
      </c>
      <c r="F49" s="77">
        <v>6</v>
      </c>
      <c r="G49" s="77">
        <v>1</v>
      </c>
      <c r="H49" s="77">
        <v>6</v>
      </c>
      <c r="I49" s="77">
        <v>100</v>
      </c>
      <c r="J49" s="77">
        <v>6</v>
      </c>
      <c r="K49" s="77"/>
    </row>
    <row r="50" spans="1:11" ht="15.6" customHeight="1">
      <c r="A50" s="75" t="s">
        <v>186</v>
      </c>
      <c r="B50" s="75" t="s">
        <v>191</v>
      </c>
      <c r="C50" s="76" t="s">
        <v>64</v>
      </c>
      <c r="D50" s="77"/>
      <c r="E50" s="78">
        <v>4</v>
      </c>
      <c r="F50" s="77">
        <v>4</v>
      </c>
      <c r="G50" s="77">
        <v>1</v>
      </c>
      <c r="H50" s="77">
        <v>4</v>
      </c>
      <c r="I50" s="77">
        <v>100</v>
      </c>
      <c r="J50" s="77">
        <v>4</v>
      </c>
      <c r="K50" s="77"/>
    </row>
    <row r="51" spans="1:11" ht="15.6" customHeight="1">
      <c r="A51" s="75" t="s">
        <v>186</v>
      </c>
      <c r="B51" s="75" t="s">
        <v>192</v>
      </c>
      <c r="C51" s="76" t="s">
        <v>64</v>
      </c>
      <c r="D51" s="77"/>
      <c r="E51" s="78">
        <v>5</v>
      </c>
      <c r="F51" s="77">
        <v>5</v>
      </c>
      <c r="G51" s="77">
        <v>1</v>
      </c>
      <c r="H51" s="77">
        <v>5</v>
      </c>
      <c r="I51" s="77">
        <v>100</v>
      </c>
      <c r="J51" s="77">
        <v>5</v>
      </c>
      <c r="K51" s="77"/>
    </row>
    <row r="52" spans="1:11" ht="15.6" customHeight="1">
      <c r="A52" s="75" t="s">
        <v>186</v>
      </c>
      <c r="B52" s="75" t="s">
        <v>196</v>
      </c>
      <c r="C52" s="76" t="s">
        <v>64</v>
      </c>
      <c r="D52" s="77"/>
      <c r="E52" s="78">
        <v>2</v>
      </c>
      <c r="F52" s="77">
        <v>2</v>
      </c>
      <c r="G52" s="77">
        <v>1</v>
      </c>
      <c r="H52" s="77">
        <v>2</v>
      </c>
      <c r="I52" s="77">
        <v>100</v>
      </c>
      <c r="J52" s="77">
        <v>2</v>
      </c>
      <c r="K52" s="77"/>
    </row>
    <row r="53" spans="1:11" ht="15.6" customHeight="1">
      <c r="A53" s="75" t="s">
        <v>186</v>
      </c>
      <c r="B53" s="75" t="s">
        <v>197</v>
      </c>
      <c r="C53" s="76" t="s">
        <v>64</v>
      </c>
      <c r="D53" s="77"/>
      <c r="E53" s="78">
        <v>4</v>
      </c>
      <c r="F53" s="77">
        <v>4</v>
      </c>
      <c r="G53" s="77">
        <v>1</v>
      </c>
      <c r="H53" s="77">
        <v>4</v>
      </c>
      <c r="I53" s="77">
        <v>100</v>
      </c>
      <c r="J53" s="77">
        <v>4</v>
      </c>
      <c r="K53" s="77"/>
    </row>
    <row r="54" spans="1:11" ht="15.6" customHeight="1">
      <c r="A54" s="75" t="s">
        <v>186</v>
      </c>
      <c r="B54" s="75" t="s">
        <v>198</v>
      </c>
      <c r="C54" s="76" t="s">
        <v>64</v>
      </c>
      <c r="D54" s="77"/>
      <c r="E54" s="78">
        <v>2</v>
      </c>
      <c r="F54" s="77">
        <v>2</v>
      </c>
      <c r="G54" s="77">
        <v>1</v>
      </c>
      <c r="H54" s="77">
        <v>2</v>
      </c>
      <c r="I54" s="77">
        <v>100</v>
      </c>
      <c r="J54" s="77">
        <v>2</v>
      </c>
      <c r="K54" s="77"/>
    </row>
    <row r="55" spans="1:11" ht="15.6" customHeight="1">
      <c r="A55" s="75" t="s">
        <v>309</v>
      </c>
      <c r="B55" s="75" t="s">
        <v>98</v>
      </c>
      <c r="C55" s="76" t="s">
        <v>233</v>
      </c>
      <c r="D55" s="77"/>
      <c r="E55" s="78" t="s">
        <v>667</v>
      </c>
      <c r="F55" s="77">
        <v>8</v>
      </c>
      <c r="G55" s="77">
        <v>1</v>
      </c>
      <c r="H55" s="77">
        <v>8</v>
      </c>
      <c r="I55" s="77">
        <v>100</v>
      </c>
      <c r="J55" s="77">
        <v>8</v>
      </c>
      <c r="K55" s="77"/>
    </row>
    <row r="56" spans="1:11" ht="15.6" customHeight="1">
      <c r="A56" s="75" t="s">
        <v>309</v>
      </c>
      <c r="B56" s="75" t="s">
        <v>101</v>
      </c>
      <c r="C56" s="76" t="s">
        <v>233</v>
      </c>
      <c r="D56" s="77"/>
      <c r="E56" s="78">
        <v>7</v>
      </c>
      <c r="F56" s="77">
        <v>7</v>
      </c>
      <c r="G56" s="77">
        <v>1</v>
      </c>
      <c r="H56" s="77">
        <v>7</v>
      </c>
      <c r="I56" s="77">
        <v>100</v>
      </c>
      <c r="J56" s="77">
        <v>7</v>
      </c>
      <c r="K56" s="77"/>
    </row>
    <row r="57" spans="1:11" ht="15.6" customHeight="1">
      <c r="A57" s="75" t="s">
        <v>318</v>
      </c>
      <c r="B57" s="75" t="s">
        <v>63</v>
      </c>
      <c r="C57" s="76" t="s">
        <v>233</v>
      </c>
      <c r="D57" s="77"/>
      <c r="E57" s="78">
        <v>4</v>
      </c>
      <c r="F57" s="77">
        <v>4</v>
      </c>
      <c r="G57" s="77">
        <v>1</v>
      </c>
      <c r="H57" s="77">
        <v>4</v>
      </c>
      <c r="I57" s="77">
        <v>100</v>
      </c>
      <c r="J57" s="77">
        <v>4</v>
      </c>
      <c r="K57" s="77"/>
    </row>
    <row r="58" spans="1:11" ht="15.6" customHeight="1">
      <c r="A58" s="75" t="s">
        <v>318</v>
      </c>
      <c r="B58" s="75" t="s">
        <v>66</v>
      </c>
      <c r="C58" s="76" t="s">
        <v>233</v>
      </c>
      <c r="D58" s="77"/>
      <c r="E58" s="78" t="s">
        <v>668</v>
      </c>
      <c r="F58" s="77">
        <v>18</v>
      </c>
      <c r="G58" s="77">
        <v>1</v>
      </c>
      <c r="H58" s="77">
        <v>18</v>
      </c>
      <c r="I58" s="77">
        <v>100</v>
      </c>
      <c r="J58" s="77">
        <v>18</v>
      </c>
      <c r="K58" s="77"/>
    </row>
    <row r="59" spans="1:11" ht="15.6" customHeight="1">
      <c r="A59" s="75" t="s">
        <v>318</v>
      </c>
      <c r="B59" s="75" t="s">
        <v>98</v>
      </c>
      <c r="C59" s="76" t="s">
        <v>233</v>
      </c>
      <c r="D59" s="77"/>
      <c r="E59" s="78" t="s">
        <v>669</v>
      </c>
      <c r="F59" s="77">
        <v>28</v>
      </c>
      <c r="G59" s="77">
        <v>1</v>
      </c>
      <c r="H59" s="77">
        <v>28</v>
      </c>
      <c r="I59" s="77">
        <v>100</v>
      </c>
      <c r="J59" s="77">
        <v>28</v>
      </c>
      <c r="K59" s="77"/>
    </row>
    <row r="60" spans="1:11" ht="15.6" customHeight="1">
      <c r="A60" s="75" t="s">
        <v>318</v>
      </c>
      <c r="B60" s="75" t="s">
        <v>101</v>
      </c>
      <c r="C60" s="76" t="s">
        <v>233</v>
      </c>
      <c r="D60" s="77"/>
      <c r="E60" s="78" t="s">
        <v>670</v>
      </c>
      <c r="F60" s="77">
        <v>31</v>
      </c>
      <c r="G60" s="77">
        <v>1</v>
      </c>
      <c r="H60" s="77">
        <v>31</v>
      </c>
      <c r="I60" s="77">
        <v>100</v>
      </c>
      <c r="J60" s="77">
        <v>31</v>
      </c>
      <c r="K60" s="77"/>
    </row>
    <row r="61" spans="1:11" ht="15.6" customHeight="1">
      <c r="A61" s="75" t="s">
        <v>176</v>
      </c>
      <c r="B61" s="75" t="s">
        <v>181</v>
      </c>
      <c r="C61" s="76" t="s">
        <v>64</v>
      </c>
      <c r="D61" s="77"/>
      <c r="E61" s="78">
        <v>2</v>
      </c>
      <c r="F61" s="77">
        <v>2</v>
      </c>
      <c r="G61" s="77">
        <v>1</v>
      </c>
      <c r="H61" s="77">
        <v>2</v>
      </c>
      <c r="I61" s="77">
        <v>100</v>
      </c>
      <c r="J61" s="77">
        <v>2</v>
      </c>
      <c r="K61" s="77"/>
    </row>
    <row r="62" spans="1:11" ht="15.6" customHeight="1">
      <c r="A62" s="75" t="s">
        <v>176</v>
      </c>
      <c r="B62" s="75" t="s">
        <v>184</v>
      </c>
      <c r="C62" s="76" t="s">
        <v>64</v>
      </c>
      <c r="D62" s="77"/>
      <c r="E62" s="78">
        <v>6</v>
      </c>
      <c r="F62" s="77">
        <v>6</v>
      </c>
      <c r="G62" s="77">
        <v>1</v>
      </c>
      <c r="H62" s="77">
        <v>6</v>
      </c>
      <c r="I62" s="77">
        <v>100</v>
      </c>
      <c r="J62" s="77">
        <v>6</v>
      </c>
      <c r="K62" s="77"/>
    </row>
    <row r="63" spans="1:11" ht="15.6" customHeight="1">
      <c r="A63" s="75" t="s">
        <v>176</v>
      </c>
      <c r="B63" s="75" t="s">
        <v>180</v>
      </c>
      <c r="C63" s="76" t="s">
        <v>64</v>
      </c>
      <c r="D63" s="77"/>
      <c r="E63" s="78">
        <v>3</v>
      </c>
      <c r="F63" s="77">
        <v>3</v>
      </c>
      <c r="G63" s="77">
        <v>1</v>
      </c>
      <c r="H63" s="77">
        <v>3</v>
      </c>
      <c r="I63" s="77">
        <v>100</v>
      </c>
      <c r="J63" s="77">
        <v>3</v>
      </c>
      <c r="K63" s="77"/>
    </row>
    <row r="64" spans="1:11" ht="15.6" customHeight="1">
      <c r="A64" s="75" t="s">
        <v>176</v>
      </c>
      <c r="B64" s="75" t="s">
        <v>183</v>
      </c>
      <c r="C64" s="76" t="s">
        <v>64</v>
      </c>
      <c r="D64" s="77"/>
      <c r="E64" s="78">
        <v>9</v>
      </c>
      <c r="F64" s="77">
        <v>9</v>
      </c>
      <c r="G64" s="77">
        <v>1</v>
      </c>
      <c r="H64" s="77">
        <v>9</v>
      </c>
      <c r="I64" s="77">
        <v>100</v>
      </c>
      <c r="J64" s="77">
        <v>9</v>
      </c>
      <c r="K64" s="77"/>
    </row>
    <row r="65" spans="1:11" ht="15.6" customHeight="1">
      <c r="A65" s="73" t="s">
        <v>664</v>
      </c>
      <c r="E65" s="74"/>
    </row>
    <row r="66" spans="1:11" ht="15.6" customHeight="1">
      <c r="A66" s="139" t="s">
        <v>656</v>
      </c>
      <c r="B66" s="139" t="s">
        <v>657</v>
      </c>
      <c r="C66" s="140" t="s">
        <v>25</v>
      </c>
      <c r="D66" s="140" t="s">
        <v>658</v>
      </c>
      <c r="E66" s="140" t="s">
        <v>659</v>
      </c>
      <c r="F66" s="140" t="s">
        <v>403</v>
      </c>
      <c r="G66" s="140" t="s">
        <v>233</v>
      </c>
      <c r="H66" s="140" t="s">
        <v>660</v>
      </c>
      <c r="I66" s="140" t="s">
        <v>661</v>
      </c>
      <c r="J66" s="140" t="s">
        <v>662</v>
      </c>
      <c r="K66" s="140" t="s">
        <v>30</v>
      </c>
    </row>
    <row r="67" spans="1:11" ht="15.6" customHeight="1">
      <c r="A67" s="139"/>
      <c r="B67" s="139"/>
      <c r="C67" s="140"/>
      <c r="D67" s="140"/>
      <c r="E67" s="140"/>
      <c r="F67" s="140"/>
      <c r="G67" s="140"/>
      <c r="H67" s="140"/>
      <c r="I67" s="140"/>
      <c r="J67" s="140"/>
      <c r="K67" s="140"/>
    </row>
    <row r="68" spans="1:11" ht="15.6" customHeight="1">
      <c r="A68" s="138" t="s">
        <v>665</v>
      </c>
      <c r="B68" s="138"/>
      <c r="C68" s="138"/>
      <c r="D68" s="138"/>
      <c r="E68" s="138"/>
      <c r="F68" s="138"/>
      <c r="G68" s="138"/>
      <c r="H68" s="138"/>
      <c r="I68" s="138"/>
      <c r="J68" s="138"/>
      <c r="K68" s="138"/>
    </row>
    <row r="69" spans="1:11" ht="15.6" customHeight="1">
      <c r="A69" s="75" t="s">
        <v>176</v>
      </c>
      <c r="B69" s="75" t="s">
        <v>182</v>
      </c>
      <c r="C69" s="76" t="s">
        <v>64</v>
      </c>
      <c r="D69" s="77"/>
      <c r="E69" s="78">
        <v>1</v>
      </c>
      <c r="F69" s="77">
        <v>1</v>
      </c>
      <c r="G69" s="77">
        <v>1</v>
      </c>
      <c r="H69" s="77">
        <v>1</v>
      </c>
      <c r="I69" s="77">
        <v>100</v>
      </c>
      <c r="J69" s="77">
        <v>1</v>
      </c>
      <c r="K69" s="77"/>
    </row>
    <row r="70" spans="1:11" ht="15.6" customHeight="1">
      <c r="A70" s="75" t="s">
        <v>176</v>
      </c>
      <c r="B70" s="75" t="s">
        <v>185</v>
      </c>
      <c r="C70" s="76" t="s">
        <v>64</v>
      </c>
      <c r="D70" s="77"/>
      <c r="E70" s="78">
        <v>1</v>
      </c>
      <c r="F70" s="77">
        <v>1</v>
      </c>
      <c r="G70" s="77">
        <v>1</v>
      </c>
      <c r="H70" s="77">
        <v>1</v>
      </c>
      <c r="I70" s="77">
        <v>100</v>
      </c>
      <c r="J70" s="77">
        <v>1</v>
      </c>
      <c r="K70" s="77"/>
    </row>
    <row r="71" spans="1:11" ht="15.6" customHeight="1">
      <c r="A71" s="75" t="s">
        <v>94</v>
      </c>
      <c r="B71" s="75" t="s">
        <v>95</v>
      </c>
      <c r="C71" s="76" t="s">
        <v>79</v>
      </c>
      <c r="D71" s="77"/>
      <c r="E71" s="78">
        <v>1</v>
      </c>
      <c r="F71" s="77">
        <v>1</v>
      </c>
      <c r="G71" s="77">
        <v>1</v>
      </c>
      <c r="H71" s="77">
        <v>1</v>
      </c>
      <c r="I71" s="77">
        <v>100</v>
      </c>
      <c r="J71" s="77">
        <v>1</v>
      </c>
      <c r="K71" s="77"/>
    </row>
    <row r="72" spans="1:11" ht="15.6" customHeight="1">
      <c r="A72" s="75" t="s">
        <v>97</v>
      </c>
      <c r="B72" s="75" t="s">
        <v>98</v>
      </c>
      <c r="C72" s="76" t="s">
        <v>64</v>
      </c>
      <c r="D72" s="77"/>
      <c r="E72" s="78">
        <v>1</v>
      </c>
      <c r="F72" s="77">
        <v>1</v>
      </c>
      <c r="G72" s="77">
        <v>1</v>
      </c>
      <c r="H72" s="77">
        <v>1</v>
      </c>
      <c r="I72" s="77">
        <v>100</v>
      </c>
      <c r="J72" s="77">
        <v>1</v>
      </c>
      <c r="K72" s="77"/>
    </row>
    <row r="73" spans="1:11" ht="15.6" customHeight="1">
      <c r="A73" s="75" t="s">
        <v>99</v>
      </c>
      <c r="B73" s="75" t="s">
        <v>100</v>
      </c>
      <c r="C73" s="76" t="s">
        <v>64</v>
      </c>
      <c r="D73" s="77"/>
      <c r="E73" s="78">
        <v>1</v>
      </c>
      <c r="F73" s="77">
        <v>1</v>
      </c>
      <c r="G73" s="77">
        <v>1</v>
      </c>
      <c r="H73" s="77">
        <v>1</v>
      </c>
      <c r="I73" s="77">
        <v>100</v>
      </c>
      <c r="J73" s="77">
        <v>1</v>
      </c>
      <c r="K73" s="77"/>
    </row>
    <row r="74" spans="1:11" ht="15.6" customHeight="1">
      <c r="A74" s="75" t="s">
        <v>97</v>
      </c>
      <c r="B74" s="75" t="s">
        <v>101</v>
      </c>
      <c r="C74" s="76" t="s">
        <v>64</v>
      </c>
      <c r="D74" s="77"/>
      <c r="E74" s="78">
        <v>1</v>
      </c>
      <c r="F74" s="77">
        <v>1</v>
      </c>
      <c r="G74" s="77">
        <v>1</v>
      </c>
      <c r="H74" s="77">
        <v>1</v>
      </c>
      <c r="I74" s="77">
        <v>100</v>
      </c>
      <c r="J74" s="77">
        <v>1</v>
      </c>
      <c r="K74" s="77"/>
    </row>
    <row r="75" spans="1:11" ht="15.6" customHeight="1">
      <c r="A75" s="75" t="s">
        <v>77</v>
      </c>
      <c r="B75" s="75" t="s">
        <v>102</v>
      </c>
      <c r="C75" s="76" t="s">
        <v>79</v>
      </c>
      <c r="D75" s="77"/>
      <c r="E75" s="78">
        <v>1</v>
      </c>
      <c r="F75" s="77">
        <v>1</v>
      </c>
      <c r="G75" s="77">
        <v>1</v>
      </c>
      <c r="H75" s="77">
        <v>1</v>
      </c>
      <c r="I75" s="77">
        <v>100</v>
      </c>
      <c r="J75" s="77">
        <v>1</v>
      </c>
      <c r="K75" s="77"/>
    </row>
    <row r="76" spans="1:11" ht="15.6" customHeight="1">
      <c r="A76" s="75" t="s">
        <v>77</v>
      </c>
      <c r="B76" s="75" t="s">
        <v>103</v>
      </c>
      <c r="C76" s="76" t="s">
        <v>79</v>
      </c>
      <c r="D76" s="77"/>
      <c r="E76" s="78">
        <v>1</v>
      </c>
      <c r="F76" s="77">
        <v>1</v>
      </c>
      <c r="G76" s="77">
        <v>1</v>
      </c>
      <c r="H76" s="77">
        <v>1</v>
      </c>
      <c r="I76" s="77">
        <v>100</v>
      </c>
      <c r="J76" s="77">
        <v>1</v>
      </c>
      <c r="K76" s="77"/>
    </row>
    <row r="77" spans="1:11" ht="15.6" customHeight="1">
      <c r="A77" s="75" t="s">
        <v>75</v>
      </c>
      <c r="B77" s="75" t="s">
        <v>101</v>
      </c>
      <c r="C77" s="76" t="s">
        <v>64</v>
      </c>
      <c r="D77" s="77"/>
      <c r="E77" s="78">
        <v>1</v>
      </c>
      <c r="F77" s="77">
        <v>1</v>
      </c>
      <c r="G77" s="77">
        <v>1</v>
      </c>
      <c r="H77" s="77">
        <v>1</v>
      </c>
      <c r="I77" s="77">
        <v>100</v>
      </c>
      <c r="J77" s="77">
        <v>1</v>
      </c>
      <c r="K77" s="77"/>
    </row>
    <row r="78" spans="1:11" ht="15.6" customHeight="1">
      <c r="A78" s="75" t="s">
        <v>104</v>
      </c>
      <c r="B78" s="75" t="s">
        <v>63</v>
      </c>
      <c r="C78" s="76" t="s">
        <v>64</v>
      </c>
      <c r="D78" s="77"/>
      <c r="E78" s="78">
        <v>1</v>
      </c>
      <c r="F78" s="77">
        <v>1</v>
      </c>
      <c r="G78" s="77">
        <v>1</v>
      </c>
      <c r="H78" s="77">
        <v>1</v>
      </c>
      <c r="I78" s="77">
        <v>100</v>
      </c>
      <c r="J78" s="77">
        <v>1</v>
      </c>
      <c r="K78" s="77"/>
    </row>
    <row r="79" spans="1:11" ht="15.6" customHeight="1">
      <c r="A79" s="75" t="s">
        <v>105</v>
      </c>
      <c r="B79" s="75" t="s">
        <v>66</v>
      </c>
      <c r="C79" s="76" t="s">
        <v>64</v>
      </c>
      <c r="D79" s="77"/>
      <c r="E79" s="78">
        <v>1</v>
      </c>
      <c r="F79" s="77">
        <v>1</v>
      </c>
      <c r="G79" s="77">
        <v>1</v>
      </c>
      <c r="H79" s="77">
        <v>1</v>
      </c>
      <c r="I79" s="77">
        <v>100</v>
      </c>
      <c r="J79" s="77">
        <v>1</v>
      </c>
      <c r="K79" s="77"/>
    </row>
    <row r="80" spans="1:11" ht="15.6" customHeight="1">
      <c r="A80" s="75" t="s">
        <v>106</v>
      </c>
      <c r="B80" s="75" t="s">
        <v>66</v>
      </c>
      <c r="C80" s="76" t="s">
        <v>64</v>
      </c>
      <c r="D80" s="77"/>
      <c r="E80" s="78">
        <v>1</v>
      </c>
      <c r="F80" s="77">
        <v>1</v>
      </c>
      <c r="G80" s="77">
        <v>1</v>
      </c>
      <c r="H80" s="77">
        <v>1</v>
      </c>
      <c r="I80" s="77">
        <v>100</v>
      </c>
      <c r="J80" s="77">
        <v>1</v>
      </c>
      <c r="K80" s="77"/>
    </row>
    <row r="81" spans="1:11" ht="15.6" customHeight="1">
      <c r="A81" s="75" t="s">
        <v>108</v>
      </c>
      <c r="B81" s="75" t="s">
        <v>66</v>
      </c>
      <c r="C81" s="76" t="s">
        <v>64</v>
      </c>
      <c r="D81" s="77"/>
      <c r="E81" s="78">
        <v>1</v>
      </c>
      <c r="F81" s="77">
        <v>1</v>
      </c>
      <c r="G81" s="77">
        <v>1</v>
      </c>
      <c r="H81" s="77">
        <v>1</v>
      </c>
      <c r="I81" s="77">
        <v>100</v>
      </c>
      <c r="J81" s="77">
        <v>1</v>
      </c>
      <c r="K81" s="77"/>
    </row>
    <row r="82" spans="1:11" ht="15.6" customHeight="1">
      <c r="A82" s="75" t="s">
        <v>311</v>
      </c>
      <c r="B82" s="75" t="s">
        <v>312</v>
      </c>
      <c r="C82" s="76" t="s">
        <v>313</v>
      </c>
      <c r="D82" s="77"/>
      <c r="E82" s="78">
        <v>1</v>
      </c>
      <c r="F82" s="77">
        <v>1</v>
      </c>
      <c r="G82" s="77">
        <v>1</v>
      </c>
      <c r="H82" s="77">
        <v>1</v>
      </c>
      <c r="I82" s="77">
        <v>100</v>
      </c>
      <c r="J82" s="77">
        <v>1</v>
      </c>
      <c r="K82" s="77"/>
    </row>
    <row r="83" spans="1:11" ht="15.6" customHeight="1">
      <c r="A83" s="75" t="s">
        <v>222</v>
      </c>
      <c r="B83" s="75" t="s">
        <v>98</v>
      </c>
      <c r="C83" s="76" t="s">
        <v>40</v>
      </c>
      <c r="D83" s="77"/>
      <c r="E83" s="78">
        <v>4</v>
      </c>
      <c r="F83" s="77">
        <v>4</v>
      </c>
      <c r="G83" s="77">
        <v>1</v>
      </c>
      <c r="H83" s="77">
        <v>4</v>
      </c>
      <c r="I83" s="77">
        <v>100</v>
      </c>
      <c r="J83" s="77">
        <v>4</v>
      </c>
      <c r="K83" s="77"/>
    </row>
    <row r="84" spans="1:11" ht="15.6" customHeight="1">
      <c r="A84" s="79"/>
      <c r="B84" s="79"/>
      <c r="C84" s="80"/>
      <c r="D84" s="80"/>
      <c r="E84" s="81"/>
      <c r="F84" s="80"/>
      <c r="G84" s="80"/>
      <c r="H84" s="80"/>
      <c r="I84" s="80"/>
      <c r="J84" s="80"/>
      <c r="K84" s="80"/>
    </row>
    <row r="85" spans="1:11" ht="15.6" customHeight="1">
      <c r="A85" s="79"/>
      <c r="B85" s="79"/>
      <c r="C85" s="80"/>
      <c r="D85" s="80"/>
      <c r="E85" s="81"/>
      <c r="F85" s="80"/>
      <c r="G85" s="80"/>
      <c r="H85" s="80"/>
      <c r="I85" s="80"/>
      <c r="J85" s="80"/>
      <c r="K85" s="80"/>
    </row>
    <row r="86" spans="1:11" ht="15.6" customHeight="1">
      <c r="A86" s="79"/>
      <c r="B86" s="79"/>
      <c r="C86" s="80"/>
      <c r="D86" s="80"/>
      <c r="E86" s="81"/>
      <c r="F86" s="80"/>
      <c r="G86" s="80"/>
      <c r="H86" s="80"/>
      <c r="I86" s="80"/>
      <c r="J86" s="80"/>
      <c r="K86" s="80"/>
    </row>
    <row r="87" spans="1:11" ht="15.6" customHeight="1">
      <c r="A87" s="79"/>
      <c r="B87" s="79"/>
      <c r="C87" s="80"/>
      <c r="D87" s="80"/>
      <c r="E87" s="81"/>
      <c r="F87" s="80"/>
      <c r="G87" s="80"/>
      <c r="H87" s="80"/>
      <c r="I87" s="80"/>
      <c r="J87" s="80"/>
      <c r="K87" s="80"/>
    </row>
    <row r="88" spans="1:11" ht="15.6" customHeight="1">
      <c r="A88" s="79"/>
      <c r="B88" s="79"/>
      <c r="C88" s="80"/>
      <c r="D88" s="80"/>
      <c r="E88" s="81"/>
      <c r="F88" s="80"/>
      <c r="G88" s="80"/>
      <c r="H88" s="80"/>
      <c r="I88" s="80"/>
      <c r="J88" s="80"/>
      <c r="K88" s="80"/>
    </row>
    <row r="89" spans="1:11" ht="15.6" customHeight="1">
      <c r="A89" s="79"/>
      <c r="B89" s="79"/>
      <c r="C89" s="80"/>
      <c r="D89" s="80"/>
      <c r="E89" s="81"/>
      <c r="F89" s="80"/>
      <c r="G89" s="80"/>
      <c r="H89" s="80"/>
      <c r="I89" s="80"/>
      <c r="J89" s="80"/>
      <c r="K89" s="80"/>
    </row>
    <row r="90" spans="1:11" ht="15.6" customHeight="1">
      <c r="A90" s="79"/>
      <c r="B90" s="79"/>
      <c r="C90" s="80"/>
      <c r="D90" s="80"/>
      <c r="E90" s="81"/>
      <c r="F90" s="80"/>
      <c r="G90" s="80"/>
      <c r="H90" s="80"/>
      <c r="I90" s="80"/>
      <c r="J90" s="80"/>
      <c r="K90" s="80"/>
    </row>
    <row r="91" spans="1:11" ht="15.6" customHeight="1">
      <c r="A91" s="79"/>
      <c r="B91" s="79"/>
      <c r="C91" s="80"/>
      <c r="D91" s="80"/>
      <c r="E91" s="81"/>
      <c r="F91" s="80"/>
      <c r="G91" s="80"/>
      <c r="H91" s="80"/>
      <c r="I91" s="80"/>
      <c r="J91" s="80"/>
      <c r="K91" s="80"/>
    </row>
    <row r="92" spans="1:11" ht="15.6" customHeight="1">
      <c r="A92" s="79"/>
      <c r="B92" s="79"/>
      <c r="C92" s="80"/>
      <c r="D92" s="80"/>
      <c r="E92" s="81"/>
      <c r="F92" s="80"/>
      <c r="G92" s="80"/>
      <c r="H92" s="80"/>
      <c r="I92" s="80"/>
      <c r="J92" s="80"/>
      <c r="K92" s="80"/>
    </row>
    <row r="93" spans="1:11" ht="15.6" customHeight="1">
      <c r="A93" s="79"/>
      <c r="B93" s="79"/>
      <c r="C93" s="80"/>
      <c r="D93" s="80"/>
      <c r="E93" s="81"/>
      <c r="F93" s="80"/>
      <c r="G93" s="80"/>
      <c r="H93" s="80"/>
      <c r="I93" s="80"/>
      <c r="J93" s="80"/>
      <c r="K93" s="80"/>
    </row>
    <row r="94" spans="1:11" ht="15.6" customHeight="1">
      <c r="A94" s="79"/>
      <c r="B94" s="79"/>
      <c r="C94" s="80"/>
      <c r="D94" s="80"/>
      <c r="E94" s="81"/>
      <c r="F94" s="80"/>
      <c r="G94" s="80"/>
      <c r="H94" s="80"/>
      <c r="I94" s="80"/>
      <c r="J94" s="80"/>
      <c r="K94" s="80"/>
    </row>
    <row r="95" spans="1:11" ht="15.6" customHeight="1">
      <c r="A95" s="79"/>
      <c r="B95" s="79"/>
      <c r="C95" s="80"/>
      <c r="D95" s="80"/>
      <c r="E95" s="81"/>
      <c r="F95" s="80"/>
      <c r="G95" s="80"/>
      <c r="H95" s="80"/>
      <c r="I95" s="80"/>
      <c r="J95" s="80"/>
      <c r="K95" s="80"/>
    </row>
    <row r="96" spans="1:11" ht="15.6" customHeight="1">
      <c r="A96" s="79"/>
      <c r="B96" s="79"/>
      <c r="C96" s="80"/>
      <c r="D96" s="80"/>
      <c r="E96" s="81"/>
      <c r="F96" s="80"/>
      <c r="G96" s="80"/>
      <c r="H96" s="80"/>
      <c r="I96" s="80"/>
      <c r="J96" s="80"/>
      <c r="K96" s="80"/>
    </row>
  </sheetData>
  <mergeCells count="36">
    <mergeCell ref="A68:K68"/>
    <mergeCell ref="A66:A67"/>
    <mergeCell ref="B66:B67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A36:K36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A4:K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1" type="noConversion"/>
  <pageMargins left="0.78740157480314965" right="0.39370078740157483" top="0.6692913385826772" bottom="0.59055118110236227" header="0" footer="0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B7"/>
  </sheetPr>
  <dimension ref="A1:Q165"/>
  <sheetViews>
    <sheetView view="pageBreakPreview" zoomScaleNormal="100" zoomScaleSheetLayoutView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BB16" sqref="BB16"/>
    </sheetView>
  </sheetViews>
  <sheetFormatPr defaultRowHeight="16.5"/>
  <cols>
    <col min="1" max="1" width="20.625" style="2" customWidth="1"/>
    <col min="2" max="2" width="18.625" style="2" customWidth="1"/>
    <col min="3" max="3" width="4.625" style="3" customWidth="1"/>
    <col min="4" max="4" width="5.625" style="4" customWidth="1"/>
    <col min="5" max="5" width="4.625" style="4" customWidth="1"/>
    <col min="6" max="6" width="7.625" style="4" customWidth="1"/>
    <col min="7" max="12" width="8.625" style="4" customWidth="1"/>
    <col min="13" max="13" width="7.625" style="2" customWidth="1"/>
    <col min="14" max="51" width="0" hidden="1" customWidth="1"/>
  </cols>
  <sheetData>
    <row r="1" spans="1:17" ht="30" customHeight="1">
      <c r="A1" s="107" t="s">
        <v>21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7" ht="20.100000000000001" customHeight="1">
      <c r="A2" s="108" t="s">
        <v>22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7" ht="20.100000000000001" customHeight="1">
      <c r="A3" s="116" t="s">
        <v>23</v>
      </c>
      <c r="B3" s="116" t="s">
        <v>24</v>
      </c>
      <c r="C3" s="116" t="s">
        <v>25</v>
      </c>
      <c r="D3" s="5" t="s">
        <v>26</v>
      </c>
      <c r="E3" s="5" t="s">
        <v>27</v>
      </c>
      <c r="F3" s="116" t="s">
        <v>28</v>
      </c>
      <c r="G3" s="116" t="s">
        <v>29</v>
      </c>
      <c r="H3" s="116"/>
      <c r="I3" s="116"/>
      <c r="J3" s="116"/>
      <c r="K3" s="116"/>
      <c r="L3" s="116"/>
      <c r="M3" s="116" t="s">
        <v>30</v>
      </c>
    </row>
    <row r="4" spans="1:17" ht="20.100000000000001" customHeight="1">
      <c r="A4" s="141"/>
      <c r="B4" s="141"/>
      <c r="C4" s="141"/>
      <c r="D4" s="6" t="s">
        <v>33</v>
      </c>
      <c r="E4" s="6" t="s">
        <v>34</v>
      </c>
      <c r="F4" s="141"/>
      <c r="G4" s="6"/>
      <c r="H4" s="6"/>
      <c r="I4" s="6"/>
      <c r="J4" s="6"/>
      <c r="K4" s="6"/>
      <c r="L4" s="6"/>
      <c r="M4" s="141"/>
    </row>
    <row r="5" spans="1:17" ht="20.100000000000001" customHeight="1">
      <c r="A5" s="142"/>
      <c r="B5" s="142"/>
      <c r="C5" s="142"/>
      <c r="D5" s="7" t="s">
        <v>31</v>
      </c>
      <c r="E5" s="7" t="s">
        <v>32</v>
      </c>
      <c r="F5" s="142"/>
      <c r="G5" s="7"/>
      <c r="H5" s="7"/>
      <c r="I5" s="7"/>
      <c r="J5" s="7"/>
      <c r="K5" s="7"/>
      <c r="L5" s="7"/>
      <c r="M5" s="142"/>
    </row>
    <row r="6" spans="1:17" ht="20.100000000000001" customHeight="1">
      <c r="A6" s="8" t="s">
        <v>35</v>
      </c>
      <c r="B6" s="8"/>
      <c r="C6" s="9"/>
      <c r="D6" s="31"/>
      <c r="E6" s="10"/>
      <c r="F6" s="31"/>
      <c r="G6" s="10"/>
      <c r="H6" s="10"/>
      <c r="I6" s="10"/>
      <c r="J6" s="10"/>
      <c r="K6" s="10"/>
      <c r="L6" s="10"/>
      <c r="M6" s="8"/>
    </row>
    <row r="7" spans="1:17" ht="20.100000000000001" customHeight="1">
      <c r="A7" s="11"/>
      <c r="B7" s="11"/>
      <c r="C7" s="12"/>
      <c r="D7" s="32"/>
      <c r="E7" s="13"/>
      <c r="F7" s="32"/>
      <c r="G7" s="14"/>
      <c r="H7" s="14"/>
      <c r="I7" s="13">
        <v>0</v>
      </c>
      <c r="J7" s="13">
        <v>0</v>
      </c>
      <c r="K7" s="13">
        <v>0</v>
      </c>
      <c r="L7" s="13">
        <v>0</v>
      </c>
      <c r="M7" s="11"/>
    </row>
    <row r="8" spans="1:17" ht="20.100000000000001" customHeight="1">
      <c r="A8" s="15" t="s">
        <v>38</v>
      </c>
      <c r="B8" s="15" t="s">
        <v>39</v>
      </c>
      <c r="C8" s="16" t="s">
        <v>40</v>
      </c>
      <c r="D8" s="33">
        <v>1</v>
      </c>
      <c r="E8" s="18">
        <v>1</v>
      </c>
      <c r="F8" s="33"/>
      <c r="G8" s="17"/>
      <c r="H8" s="17"/>
      <c r="I8" s="17"/>
      <c r="J8" s="17"/>
      <c r="K8" s="17"/>
      <c r="L8" s="17"/>
      <c r="M8" s="19"/>
    </row>
    <row r="9" spans="1:17" ht="20.100000000000001" customHeight="1">
      <c r="A9" s="20"/>
      <c r="B9" s="20"/>
      <c r="C9" s="21"/>
      <c r="D9" s="34" t="s">
        <v>41</v>
      </c>
      <c r="E9" s="22">
        <v>1</v>
      </c>
      <c r="F9" s="35"/>
      <c r="G9" s="23"/>
      <c r="H9" s="23"/>
      <c r="I9" s="23"/>
      <c r="J9" s="23"/>
      <c r="K9" s="23"/>
      <c r="L9" s="23"/>
      <c r="M9" s="20"/>
      <c r="Q9">
        <v>1</v>
      </c>
    </row>
    <row r="10" spans="1:17" ht="20.100000000000001" customHeight="1">
      <c r="A10" s="15" t="s">
        <v>42</v>
      </c>
      <c r="B10" s="15" t="s">
        <v>43</v>
      </c>
      <c r="C10" s="16" t="s">
        <v>44</v>
      </c>
      <c r="D10" s="33">
        <v>2</v>
      </c>
      <c r="E10" s="18">
        <v>1</v>
      </c>
      <c r="F10" s="33"/>
      <c r="G10" s="17"/>
      <c r="H10" s="17"/>
      <c r="I10" s="17"/>
      <c r="J10" s="17"/>
      <c r="K10" s="17"/>
      <c r="L10" s="17"/>
      <c r="M10" s="19"/>
    </row>
    <row r="11" spans="1:17" ht="20.100000000000001" customHeight="1">
      <c r="A11" s="20"/>
      <c r="B11" s="20"/>
      <c r="C11" s="21"/>
      <c r="D11" s="34" t="s">
        <v>41</v>
      </c>
      <c r="E11" s="22">
        <v>1</v>
      </c>
      <c r="F11" s="35"/>
      <c r="G11" s="23"/>
      <c r="H11" s="23"/>
      <c r="I11" s="23"/>
      <c r="J11" s="23"/>
      <c r="K11" s="23"/>
      <c r="L11" s="23"/>
      <c r="M11" s="20"/>
      <c r="Q11">
        <v>1</v>
      </c>
    </row>
    <row r="12" spans="1:17" ht="20.100000000000001" customHeight="1">
      <c r="A12" s="15" t="s">
        <v>45</v>
      </c>
      <c r="B12" s="15" t="s">
        <v>46</v>
      </c>
      <c r="C12" s="16" t="s">
        <v>44</v>
      </c>
      <c r="D12" s="33">
        <v>1</v>
      </c>
      <c r="E12" s="18">
        <v>1</v>
      </c>
      <c r="F12" s="33"/>
      <c r="G12" s="17"/>
      <c r="H12" s="17"/>
      <c r="I12" s="17"/>
      <c r="J12" s="17"/>
      <c r="K12" s="17"/>
      <c r="L12" s="17"/>
      <c r="M12" s="19"/>
    </row>
    <row r="13" spans="1:17" ht="20.100000000000001" customHeight="1">
      <c r="A13" s="20"/>
      <c r="B13" s="20"/>
      <c r="C13" s="21"/>
      <c r="D13" s="34" t="s">
        <v>47</v>
      </c>
      <c r="E13" s="22">
        <v>1</v>
      </c>
      <c r="F13" s="35"/>
      <c r="G13" s="23"/>
      <c r="H13" s="23"/>
      <c r="I13" s="23"/>
      <c r="J13" s="23"/>
      <c r="K13" s="23"/>
      <c r="L13" s="23"/>
      <c r="M13" s="20"/>
      <c r="Q13">
        <v>1</v>
      </c>
    </row>
    <row r="14" spans="1:17" ht="20.100000000000001" customHeight="1">
      <c r="A14" s="19"/>
      <c r="B14" s="19"/>
      <c r="C14" s="24"/>
      <c r="D14" s="33"/>
      <c r="E14" s="17"/>
      <c r="F14" s="33"/>
      <c r="G14" s="17"/>
      <c r="H14" s="17"/>
      <c r="I14" s="17"/>
      <c r="J14" s="17"/>
      <c r="K14" s="17"/>
      <c r="L14" s="17"/>
      <c r="M14" s="19"/>
    </row>
    <row r="15" spans="1:17" ht="20.100000000000001" customHeight="1">
      <c r="A15" s="20"/>
      <c r="B15" s="20"/>
      <c r="C15" s="21"/>
      <c r="D15" s="35"/>
      <c r="E15" s="23"/>
      <c r="F15" s="35"/>
      <c r="G15" s="23"/>
      <c r="H15" s="23"/>
      <c r="I15" s="23"/>
      <c r="J15" s="23"/>
      <c r="K15" s="23"/>
      <c r="L15" s="23"/>
      <c r="M15" s="20"/>
    </row>
    <row r="16" spans="1:17" ht="20.100000000000001" customHeight="1">
      <c r="A16" s="19"/>
      <c r="B16" s="19"/>
      <c r="C16" s="24"/>
      <c r="D16" s="33"/>
      <c r="E16" s="17"/>
      <c r="F16" s="33"/>
      <c r="G16" s="17"/>
      <c r="H16" s="17"/>
      <c r="I16" s="17"/>
      <c r="J16" s="17"/>
      <c r="K16" s="17"/>
      <c r="L16" s="17"/>
      <c r="M16" s="19"/>
    </row>
    <row r="17" spans="1:17" ht="20.100000000000001" customHeight="1">
      <c r="A17" s="20"/>
      <c r="B17" s="20"/>
      <c r="C17" s="21"/>
      <c r="D17" s="35"/>
      <c r="E17" s="23"/>
      <c r="F17" s="35"/>
      <c r="G17" s="23"/>
      <c r="H17" s="23"/>
      <c r="I17" s="23"/>
      <c r="J17" s="23"/>
      <c r="K17" s="23"/>
      <c r="L17" s="23"/>
      <c r="M17" s="20"/>
    </row>
    <row r="18" spans="1:17" ht="20.100000000000001" customHeight="1">
      <c r="A18" s="19"/>
      <c r="B18" s="19"/>
      <c r="C18" s="24"/>
      <c r="D18" s="33"/>
      <c r="E18" s="17"/>
      <c r="F18" s="33"/>
      <c r="G18" s="17"/>
      <c r="H18" s="17"/>
      <c r="I18" s="17"/>
      <c r="J18" s="17"/>
      <c r="K18" s="17"/>
      <c r="L18" s="17"/>
      <c r="M18" s="19"/>
    </row>
    <row r="19" spans="1:17" ht="20.100000000000001" customHeight="1">
      <c r="A19" s="20"/>
      <c r="B19" s="20"/>
      <c r="C19" s="21"/>
      <c r="D19" s="35"/>
      <c r="E19" s="23"/>
      <c r="F19" s="35"/>
      <c r="G19" s="23"/>
      <c r="H19" s="23"/>
      <c r="I19" s="23"/>
      <c r="J19" s="23"/>
      <c r="K19" s="23"/>
      <c r="L19" s="23"/>
      <c r="M19" s="20"/>
    </row>
    <row r="20" spans="1:17" ht="20.100000000000001" customHeight="1">
      <c r="A20" s="19"/>
      <c r="B20" s="19"/>
      <c r="C20" s="24"/>
      <c r="D20" s="33"/>
      <c r="E20" s="17"/>
      <c r="F20" s="33"/>
      <c r="G20" s="17"/>
      <c r="H20" s="17"/>
      <c r="I20" s="17"/>
      <c r="J20" s="17"/>
      <c r="K20" s="17"/>
      <c r="L20" s="17"/>
      <c r="M20" s="19"/>
    </row>
    <row r="21" spans="1:17" ht="20.100000000000001" customHeight="1">
      <c r="A21" s="20"/>
      <c r="B21" s="20"/>
      <c r="C21" s="21"/>
      <c r="D21" s="35"/>
      <c r="E21" s="23"/>
      <c r="F21" s="35"/>
      <c r="G21" s="23"/>
      <c r="H21" s="23"/>
      <c r="I21" s="23"/>
      <c r="J21" s="23"/>
      <c r="K21" s="23"/>
      <c r="L21" s="23"/>
      <c r="M21" s="20"/>
    </row>
    <row r="22" spans="1:17" ht="20.100000000000001" customHeight="1">
      <c r="A22" s="19"/>
      <c r="B22" s="19"/>
      <c r="C22" s="24"/>
      <c r="D22" s="33"/>
      <c r="E22" s="17"/>
      <c r="F22" s="33"/>
      <c r="G22" s="17"/>
      <c r="H22" s="17"/>
      <c r="I22" s="17"/>
      <c r="J22" s="17"/>
      <c r="K22" s="17"/>
      <c r="L22" s="17"/>
      <c r="M22" s="19"/>
    </row>
    <row r="23" spans="1:17" ht="20.100000000000001" customHeight="1">
      <c r="A23" s="20"/>
      <c r="B23" s="20"/>
      <c r="C23" s="21"/>
      <c r="D23" s="35"/>
      <c r="E23" s="23"/>
      <c r="F23" s="35"/>
      <c r="G23" s="23"/>
      <c r="H23" s="23"/>
      <c r="I23" s="23"/>
      <c r="J23" s="23"/>
      <c r="K23" s="23"/>
      <c r="L23" s="23"/>
      <c r="M23" s="20"/>
    </row>
    <row r="24" spans="1:17" ht="20.100000000000001" customHeight="1">
      <c r="A24" s="25" t="s">
        <v>48</v>
      </c>
      <c r="B24" s="26"/>
      <c r="C24" s="25"/>
      <c r="D24" s="36"/>
      <c r="E24" s="27"/>
      <c r="F24" s="36"/>
      <c r="G24" s="27">
        <f>SUMIF(Q6:Q23, "1", G6:G23)</f>
        <v>0</v>
      </c>
      <c r="H24" s="27">
        <f>SUMIF(Q6:Q23, "1", H6:H23)</f>
        <v>0</v>
      </c>
      <c r="I24" s="27"/>
      <c r="J24" s="27"/>
      <c r="K24" s="27"/>
      <c r="L24" s="27"/>
      <c r="M24" s="26"/>
    </row>
    <row r="25" spans="1:17" ht="20.100000000000001" customHeight="1">
      <c r="A25" s="28"/>
      <c r="B25" s="28"/>
      <c r="C25" s="29"/>
      <c r="D25" s="37"/>
      <c r="E25" s="30"/>
      <c r="F25" s="37"/>
      <c r="G25" s="30">
        <f>ROUND(G24*100/100, 1)</f>
        <v>0</v>
      </c>
      <c r="H25" s="30">
        <f>ROUND(H24*100/100, 1)</f>
        <v>0</v>
      </c>
      <c r="I25" s="30"/>
      <c r="J25" s="30"/>
      <c r="K25" s="30"/>
      <c r="L25" s="30"/>
      <c r="M25" s="28"/>
    </row>
    <row r="26" spans="1:17" ht="20.100000000000001" customHeight="1">
      <c r="A26" s="8" t="s">
        <v>49</v>
      </c>
      <c r="B26" s="8"/>
      <c r="C26" s="9"/>
      <c r="D26" s="31"/>
      <c r="E26" s="10"/>
      <c r="F26" s="31"/>
      <c r="G26" s="10"/>
      <c r="H26" s="10"/>
      <c r="I26" s="10"/>
      <c r="J26" s="10"/>
      <c r="K26" s="10"/>
      <c r="L26" s="10"/>
      <c r="M26" s="8"/>
    </row>
    <row r="27" spans="1:17" ht="20.100000000000001" customHeight="1">
      <c r="A27" s="11"/>
      <c r="B27" s="11"/>
      <c r="C27" s="12"/>
      <c r="D27" s="32"/>
      <c r="E27" s="13"/>
      <c r="F27" s="32"/>
      <c r="G27" s="14"/>
      <c r="H27" s="14"/>
      <c r="I27" s="13">
        <v>0</v>
      </c>
      <c r="J27" s="13">
        <v>0</v>
      </c>
      <c r="K27" s="13">
        <v>0</v>
      </c>
      <c r="L27" s="13">
        <v>0</v>
      </c>
      <c r="M27" s="11"/>
    </row>
    <row r="28" spans="1:17" ht="20.100000000000001" customHeight="1">
      <c r="A28" s="15" t="s">
        <v>51</v>
      </c>
      <c r="B28" s="15" t="s">
        <v>52</v>
      </c>
      <c r="C28" s="16" t="s">
        <v>53</v>
      </c>
      <c r="D28" s="33">
        <v>7</v>
      </c>
      <c r="E28" s="18">
        <v>1.1000000000000001</v>
      </c>
      <c r="F28" s="33"/>
      <c r="G28" s="17"/>
      <c r="H28" s="17"/>
      <c r="I28" s="17"/>
      <c r="J28" s="17"/>
      <c r="K28" s="17"/>
      <c r="L28" s="17"/>
      <c r="M28" s="19"/>
    </row>
    <row r="29" spans="1:17" ht="20.100000000000001" customHeight="1">
      <c r="A29" s="20"/>
      <c r="B29" s="20"/>
      <c r="C29" s="21"/>
      <c r="D29" s="34" t="s">
        <v>54</v>
      </c>
      <c r="E29" s="22">
        <v>0.77</v>
      </c>
      <c r="F29" s="35"/>
      <c r="G29" s="23"/>
      <c r="H29" s="23"/>
      <c r="I29" s="23"/>
      <c r="J29" s="23"/>
      <c r="K29" s="23"/>
      <c r="L29" s="23"/>
      <c r="M29" s="20"/>
      <c r="Q29">
        <v>1</v>
      </c>
    </row>
    <row r="30" spans="1:17" ht="20.100000000000001" customHeight="1">
      <c r="A30" s="15" t="s">
        <v>51</v>
      </c>
      <c r="B30" s="15" t="s">
        <v>55</v>
      </c>
      <c r="C30" s="16" t="s">
        <v>53</v>
      </c>
      <c r="D30" s="33">
        <v>61</v>
      </c>
      <c r="E30" s="18">
        <v>1.1000000000000001</v>
      </c>
      <c r="F30" s="33"/>
      <c r="G30" s="17"/>
      <c r="H30" s="17"/>
      <c r="I30" s="17"/>
      <c r="J30" s="17"/>
      <c r="K30" s="17"/>
      <c r="L30" s="17"/>
      <c r="M30" s="19"/>
    </row>
    <row r="31" spans="1:17" ht="20.100000000000001" customHeight="1">
      <c r="A31" s="20"/>
      <c r="B31" s="20"/>
      <c r="C31" s="21"/>
      <c r="D31" s="34" t="s">
        <v>56</v>
      </c>
      <c r="E31" s="22">
        <v>0.77</v>
      </c>
      <c r="F31" s="35"/>
      <c r="G31" s="23"/>
      <c r="H31" s="23"/>
      <c r="I31" s="23"/>
      <c r="J31" s="23"/>
      <c r="K31" s="23"/>
      <c r="L31" s="23"/>
      <c r="M31" s="20"/>
      <c r="Q31">
        <v>1</v>
      </c>
    </row>
    <row r="32" spans="1:17" ht="20.100000000000001" customHeight="1">
      <c r="A32" s="15" t="s">
        <v>57</v>
      </c>
      <c r="B32" s="15" t="s">
        <v>58</v>
      </c>
      <c r="C32" s="16" t="s">
        <v>53</v>
      </c>
      <c r="D32" s="33">
        <v>84</v>
      </c>
      <c r="E32" s="18">
        <v>1.1000000000000001</v>
      </c>
      <c r="F32" s="33"/>
      <c r="G32" s="17"/>
      <c r="H32" s="17"/>
      <c r="I32" s="17"/>
      <c r="J32" s="17"/>
      <c r="K32" s="17"/>
      <c r="L32" s="17"/>
      <c r="M32" s="19"/>
    </row>
    <row r="33" spans="1:17" ht="20.100000000000001" customHeight="1">
      <c r="A33" s="20"/>
      <c r="B33" s="20"/>
      <c r="C33" s="21"/>
      <c r="D33" s="34" t="s">
        <v>54</v>
      </c>
      <c r="E33" s="22">
        <v>0.77</v>
      </c>
      <c r="F33" s="35"/>
      <c r="G33" s="23"/>
      <c r="H33" s="23"/>
      <c r="I33" s="23"/>
      <c r="J33" s="23"/>
      <c r="K33" s="23"/>
      <c r="L33" s="23"/>
      <c r="M33" s="20"/>
      <c r="Q33">
        <v>1</v>
      </c>
    </row>
    <row r="34" spans="1:17" ht="20.100000000000001" customHeight="1">
      <c r="A34" s="15" t="s">
        <v>57</v>
      </c>
      <c r="B34" s="15" t="s">
        <v>59</v>
      </c>
      <c r="C34" s="16" t="s">
        <v>53</v>
      </c>
      <c r="D34" s="33">
        <v>42</v>
      </c>
      <c r="E34" s="18">
        <v>1.1000000000000001</v>
      </c>
      <c r="F34" s="33"/>
      <c r="G34" s="17"/>
      <c r="H34" s="17"/>
      <c r="I34" s="17"/>
      <c r="J34" s="17"/>
      <c r="K34" s="17"/>
      <c r="L34" s="17"/>
      <c r="M34" s="19"/>
    </row>
    <row r="35" spans="1:17" ht="20.100000000000001" customHeight="1">
      <c r="A35" s="20"/>
      <c r="B35" s="20"/>
      <c r="C35" s="21"/>
      <c r="D35" s="34" t="s">
        <v>54</v>
      </c>
      <c r="E35" s="22">
        <v>0.77</v>
      </c>
      <c r="F35" s="35"/>
      <c r="G35" s="23"/>
      <c r="H35" s="23"/>
      <c r="I35" s="23"/>
      <c r="J35" s="23"/>
      <c r="K35" s="23"/>
      <c r="L35" s="23"/>
      <c r="M35" s="20"/>
      <c r="Q35">
        <v>1</v>
      </c>
    </row>
    <row r="36" spans="1:17" ht="20.100000000000001" customHeight="1">
      <c r="A36" s="15" t="s">
        <v>60</v>
      </c>
      <c r="B36" s="15" t="s">
        <v>61</v>
      </c>
      <c r="C36" s="16" t="s">
        <v>53</v>
      </c>
      <c r="D36" s="33">
        <v>45</v>
      </c>
      <c r="E36" s="18">
        <v>1.1000000000000001</v>
      </c>
      <c r="F36" s="33"/>
      <c r="G36" s="17"/>
      <c r="H36" s="17"/>
      <c r="I36" s="17"/>
      <c r="J36" s="17"/>
      <c r="K36" s="17"/>
      <c r="L36" s="17"/>
      <c r="M36" s="19"/>
    </row>
    <row r="37" spans="1:17" ht="20.100000000000001" customHeight="1">
      <c r="A37" s="20"/>
      <c r="B37" s="20"/>
      <c r="C37" s="21"/>
      <c r="D37" s="34" t="s">
        <v>54</v>
      </c>
      <c r="E37" s="22">
        <v>0.77</v>
      </c>
      <c r="F37" s="35"/>
      <c r="G37" s="23"/>
      <c r="H37" s="23"/>
      <c r="I37" s="23"/>
      <c r="J37" s="23"/>
      <c r="K37" s="23"/>
      <c r="L37" s="23"/>
      <c r="M37" s="20"/>
      <c r="Q37">
        <v>1</v>
      </c>
    </row>
    <row r="38" spans="1:17" ht="20.100000000000001" customHeight="1">
      <c r="A38" s="15" t="s">
        <v>62</v>
      </c>
      <c r="B38" s="15" t="s">
        <v>63</v>
      </c>
      <c r="C38" s="16" t="s">
        <v>64</v>
      </c>
      <c r="D38" s="33">
        <v>1</v>
      </c>
      <c r="E38" s="18">
        <v>1</v>
      </c>
      <c r="F38" s="33"/>
      <c r="G38" s="17"/>
      <c r="H38" s="17"/>
      <c r="I38" s="17"/>
      <c r="J38" s="17"/>
      <c r="K38" s="17"/>
      <c r="L38" s="17"/>
      <c r="M38" s="19"/>
    </row>
    <row r="39" spans="1:17" ht="20.100000000000001" customHeight="1">
      <c r="A39" s="20"/>
      <c r="B39" s="20"/>
      <c r="C39" s="21"/>
      <c r="D39" s="34" t="s">
        <v>65</v>
      </c>
      <c r="E39" s="22">
        <v>1</v>
      </c>
      <c r="F39" s="35"/>
      <c r="G39" s="23"/>
      <c r="H39" s="23"/>
      <c r="I39" s="23"/>
      <c r="J39" s="23"/>
      <c r="K39" s="23"/>
      <c r="L39" s="23"/>
      <c r="M39" s="20"/>
      <c r="Q39">
        <v>1</v>
      </c>
    </row>
    <row r="40" spans="1:17" ht="20.100000000000001" customHeight="1">
      <c r="A40" s="15" t="s">
        <v>62</v>
      </c>
      <c r="B40" s="15" t="s">
        <v>66</v>
      </c>
      <c r="C40" s="16" t="s">
        <v>64</v>
      </c>
      <c r="D40" s="33">
        <v>3</v>
      </c>
      <c r="E40" s="18">
        <v>1</v>
      </c>
      <c r="F40" s="33"/>
      <c r="G40" s="17"/>
      <c r="H40" s="17"/>
      <c r="I40" s="17"/>
      <c r="J40" s="17"/>
      <c r="K40" s="17"/>
      <c r="L40" s="17"/>
      <c r="M40" s="19"/>
    </row>
    <row r="41" spans="1:17" ht="20.100000000000001" customHeight="1">
      <c r="A41" s="20"/>
      <c r="B41" s="20"/>
      <c r="C41" s="21"/>
      <c r="D41" s="34" t="s">
        <v>65</v>
      </c>
      <c r="E41" s="22">
        <v>1</v>
      </c>
      <c r="F41" s="35"/>
      <c r="G41" s="23"/>
      <c r="H41" s="23"/>
      <c r="I41" s="23"/>
      <c r="J41" s="23"/>
      <c r="K41" s="23"/>
      <c r="L41" s="23"/>
      <c r="M41" s="20"/>
      <c r="Q41">
        <v>1</v>
      </c>
    </row>
    <row r="42" spans="1:17" ht="20.100000000000001" customHeight="1">
      <c r="A42" s="15" t="s">
        <v>67</v>
      </c>
      <c r="B42" s="15" t="s">
        <v>68</v>
      </c>
      <c r="C42" s="16" t="s">
        <v>64</v>
      </c>
      <c r="D42" s="33">
        <v>3</v>
      </c>
      <c r="E42" s="18">
        <v>1</v>
      </c>
      <c r="F42" s="33"/>
      <c r="G42" s="17"/>
      <c r="H42" s="17"/>
      <c r="I42" s="17"/>
      <c r="J42" s="17"/>
      <c r="K42" s="17"/>
      <c r="L42" s="17"/>
      <c r="M42" s="19"/>
    </row>
    <row r="43" spans="1:17" ht="20.100000000000001" customHeight="1">
      <c r="A43" s="20"/>
      <c r="B43" s="20"/>
      <c r="C43" s="21"/>
      <c r="D43" s="34" t="s">
        <v>65</v>
      </c>
      <c r="E43" s="22">
        <v>1</v>
      </c>
      <c r="F43" s="35"/>
      <c r="G43" s="23"/>
      <c r="H43" s="23"/>
      <c r="I43" s="23"/>
      <c r="J43" s="23"/>
      <c r="K43" s="23"/>
      <c r="L43" s="23"/>
      <c r="M43" s="20"/>
      <c r="Q43">
        <v>1</v>
      </c>
    </row>
    <row r="44" spans="1:17" ht="20.100000000000001" customHeight="1">
      <c r="A44" s="15" t="s">
        <v>67</v>
      </c>
      <c r="B44" s="15" t="s">
        <v>69</v>
      </c>
      <c r="C44" s="16" t="s">
        <v>64</v>
      </c>
      <c r="D44" s="33">
        <v>3</v>
      </c>
      <c r="E44" s="18">
        <v>1</v>
      </c>
      <c r="F44" s="33"/>
      <c r="G44" s="17"/>
      <c r="H44" s="17"/>
      <c r="I44" s="17"/>
      <c r="J44" s="17"/>
      <c r="K44" s="17"/>
      <c r="L44" s="17"/>
      <c r="M44" s="19"/>
    </row>
    <row r="45" spans="1:17" ht="20.100000000000001" customHeight="1">
      <c r="A45" s="20"/>
      <c r="B45" s="20"/>
      <c r="C45" s="21"/>
      <c r="D45" s="34" t="s">
        <v>65</v>
      </c>
      <c r="E45" s="22">
        <v>1</v>
      </c>
      <c r="F45" s="35"/>
      <c r="G45" s="23"/>
      <c r="H45" s="23"/>
      <c r="I45" s="23"/>
      <c r="J45" s="23"/>
      <c r="K45" s="23"/>
      <c r="L45" s="23"/>
      <c r="M45" s="20"/>
      <c r="Q45">
        <v>1</v>
      </c>
    </row>
    <row r="46" spans="1:17" ht="20.100000000000001" customHeight="1">
      <c r="A46" s="15" t="s">
        <v>67</v>
      </c>
      <c r="B46" s="15" t="s">
        <v>70</v>
      </c>
      <c r="C46" s="16" t="s">
        <v>64</v>
      </c>
      <c r="D46" s="33">
        <v>1</v>
      </c>
      <c r="E46" s="18">
        <v>1</v>
      </c>
      <c r="F46" s="33"/>
      <c r="G46" s="17"/>
      <c r="H46" s="17"/>
      <c r="I46" s="17"/>
      <c r="J46" s="17"/>
      <c r="K46" s="17"/>
      <c r="L46" s="17"/>
      <c r="M46" s="19"/>
    </row>
    <row r="47" spans="1:17" ht="20.100000000000001" customHeight="1">
      <c r="A47" s="20"/>
      <c r="B47" s="20"/>
      <c r="C47" s="21"/>
      <c r="D47" s="34" t="s">
        <v>65</v>
      </c>
      <c r="E47" s="22">
        <v>1</v>
      </c>
      <c r="F47" s="35"/>
      <c r="G47" s="23"/>
      <c r="H47" s="23"/>
      <c r="I47" s="23"/>
      <c r="J47" s="23"/>
      <c r="K47" s="23"/>
      <c r="L47" s="23"/>
      <c r="M47" s="20"/>
      <c r="Q47">
        <v>1</v>
      </c>
    </row>
    <row r="48" spans="1:17" ht="20.100000000000001" customHeight="1">
      <c r="A48" s="15" t="s">
        <v>71</v>
      </c>
      <c r="B48" s="15" t="s">
        <v>72</v>
      </c>
      <c r="C48" s="16" t="s">
        <v>64</v>
      </c>
      <c r="D48" s="33">
        <v>3</v>
      </c>
      <c r="E48" s="18">
        <v>1</v>
      </c>
      <c r="F48" s="33"/>
      <c r="G48" s="17"/>
      <c r="H48" s="17"/>
      <c r="I48" s="17"/>
      <c r="J48" s="17"/>
      <c r="K48" s="17"/>
      <c r="L48" s="17"/>
      <c r="M48" s="19"/>
    </row>
    <row r="49" spans="1:17" ht="20.100000000000001" customHeight="1">
      <c r="A49" s="20"/>
      <c r="B49" s="20"/>
      <c r="C49" s="21"/>
      <c r="D49" s="34" t="s">
        <v>65</v>
      </c>
      <c r="E49" s="22">
        <v>1</v>
      </c>
      <c r="F49" s="35"/>
      <c r="G49" s="23"/>
      <c r="H49" s="23"/>
      <c r="I49" s="23"/>
      <c r="J49" s="23"/>
      <c r="K49" s="23"/>
      <c r="L49" s="23"/>
      <c r="M49" s="20"/>
      <c r="Q49">
        <v>1</v>
      </c>
    </row>
    <row r="50" spans="1:17" ht="20.100000000000001" customHeight="1">
      <c r="A50" s="15" t="s">
        <v>71</v>
      </c>
      <c r="B50" s="15" t="s">
        <v>73</v>
      </c>
      <c r="C50" s="16" t="s">
        <v>64</v>
      </c>
      <c r="D50" s="33">
        <v>2</v>
      </c>
      <c r="E50" s="18">
        <v>1</v>
      </c>
      <c r="F50" s="33"/>
      <c r="G50" s="17"/>
      <c r="H50" s="17"/>
      <c r="I50" s="17"/>
      <c r="J50" s="17"/>
      <c r="K50" s="17"/>
      <c r="L50" s="17"/>
      <c r="M50" s="19"/>
    </row>
    <row r="51" spans="1:17" ht="20.100000000000001" customHeight="1">
      <c r="A51" s="20"/>
      <c r="B51" s="20"/>
      <c r="C51" s="21"/>
      <c r="D51" s="34" t="s">
        <v>65</v>
      </c>
      <c r="E51" s="22">
        <v>1</v>
      </c>
      <c r="F51" s="35"/>
      <c r="G51" s="23"/>
      <c r="H51" s="23"/>
      <c r="I51" s="23"/>
      <c r="J51" s="23"/>
      <c r="K51" s="23"/>
      <c r="L51" s="23"/>
      <c r="M51" s="20"/>
      <c r="Q51">
        <v>1</v>
      </c>
    </row>
    <row r="52" spans="1:17" ht="20.100000000000001" customHeight="1">
      <c r="A52" s="15" t="s">
        <v>71</v>
      </c>
      <c r="B52" s="15" t="s">
        <v>74</v>
      </c>
      <c r="C52" s="16" t="s">
        <v>64</v>
      </c>
      <c r="D52" s="33">
        <v>7</v>
      </c>
      <c r="E52" s="18">
        <v>1</v>
      </c>
      <c r="F52" s="33"/>
      <c r="G52" s="17"/>
      <c r="H52" s="17"/>
      <c r="I52" s="17"/>
      <c r="J52" s="17"/>
      <c r="K52" s="17"/>
      <c r="L52" s="17"/>
      <c r="M52" s="19"/>
    </row>
    <row r="53" spans="1:17" ht="20.100000000000001" customHeight="1">
      <c r="A53" s="20"/>
      <c r="B53" s="20"/>
      <c r="C53" s="21"/>
      <c r="D53" s="34" t="s">
        <v>65</v>
      </c>
      <c r="E53" s="22">
        <v>1</v>
      </c>
      <c r="F53" s="35"/>
      <c r="G53" s="23"/>
      <c r="H53" s="23"/>
      <c r="I53" s="23"/>
      <c r="J53" s="23"/>
      <c r="K53" s="23"/>
      <c r="L53" s="23"/>
      <c r="M53" s="20"/>
      <c r="Q53">
        <v>1</v>
      </c>
    </row>
    <row r="54" spans="1:17" ht="20.100000000000001" customHeight="1">
      <c r="A54" s="15" t="s">
        <v>75</v>
      </c>
      <c r="B54" s="15" t="s">
        <v>76</v>
      </c>
      <c r="C54" s="16" t="s">
        <v>64</v>
      </c>
      <c r="D54" s="33">
        <v>1</v>
      </c>
      <c r="E54" s="18">
        <v>1</v>
      </c>
      <c r="F54" s="33"/>
      <c r="G54" s="17"/>
      <c r="H54" s="17"/>
      <c r="I54" s="17"/>
      <c r="J54" s="17"/>
      <c r="K54" s="17"/>
      <c r="L54" s="17"/>
      <c r="M54" s="19"/>
    </row>
    <row r="55" spans="1:17" ht="20.100000000000001" customHeight="1">
      <c r="A55" s="20"/>
      <c r="B55" s="20"/>
      <c r="C55" s="21"/>
      <c r="D55" s="34" t="s">
        <v>65</v>
      </c>
      <c r="E55" s="22">
        <v>1</v>
      </c>
      <c r="F55" s="35"/>
      <c r="G55" s="23"/>
      <c r="H55" s="23"/>
      <c r="I55" s="23"/>
      <c r="J55" s="23"/>
      <c r="K55" s="23"/>
      <c r="L55" s="23"/>
      <c r="M55" s="20"/>
      <c r="Q55">
        <v>1</v>
      </c>
    </row>
    <row r="56" spans="1:17" ht="20.100000000000001" customHeight="1">
      <c r="A56" s="15" t="s">
        <v>77</v>
      </c>
      <c r="B56" s="15" t="s">
        <v>78</v>
      </c>
      <c r="C56" s="16" t="s">
        <v>79</v>
      </c>
      <c r="D56" s="33">
        <v>2</v>
      </c>
      <c r="E56" s="18">
        <v>1</v>
      </c>
      <c r="F56" s="33"/>
      <c r="G56" s="17"/>
      <c r="H56" s="17"/>
      <c r="I56" s="17"/>
      <c r="J56" s="17"/>
      <c r="K56" s="17"/>
      <c r="L56" s="17"/>
      <c r="M56" s="19"/>
    </row>
    <row r="57" spans="1:17" ht="20.100000000000001" customHeight="1">
      <c r="A57" s="20"/>
      <c r="B57" s="20"/>
      <c r="C57" s="21"/>
      <c r="D57" s="34" t="s">
        <v>80</v>
      </c>
      <c r="E57" s="22">
        <v>1</v>
      </c>
      <c r="F57" s="35"/>
      <c r="G57" s="23"/>
      <c r="H57" s="23"/>
      <c r="I57" s="23"/>
      <c r="J57" s="23"/>
      <c r="K57" s="23"/>
      <c r="L57" s="23"/>
      <c r="M57" s="20"/>
      <c r="Q57">
        <v>1</v>
      </c>
    </row>
    <row r="58" spans="1:17" ht="20.100000000000001" customHeight="1">
      <c r="A58" s="19"/>
      <c r="B58" s="19"/>
      <c r="C58" s="24"/>
      <c r="D58" s="33"/>
      <c r="E58" s="17"/>
      <c r="F58" s="33"/>
      <c r="G58" s="17"/>
      <c r="H58" s="17"/>
      <c r="I58" s="17"/>
      <c r="J58" s="17"/>
      <c r="K58" s="17"/>
      <c r="L58" s="17"/>
      <c r="M58" s="19"/>
    </row>
    <row r="59" spans="1:17" ht="20.100000000000001" customHeight="1">
      <c r="A59" s="20"/>
      <c r="B59" s="20"/>
      <c r="C59" s="21"/>
      <c r="D59" s="35"/>
      <c r="E59" s="23"/>
      <c r="F59" s="35"/>
      <c r="G59" s="23"/>
      <c r="H59" s="23"/>
      <c r="I59" s="23"/>
      <c r="J59" s="23"/>
      <c r="K59" s="23"/>
      <c r="L59" s="23"/>
      <c r="M59" s="20"/>
    </row>
    <row r="60" spans="1:17" ht="20.100000000000001" customHeight="1">
      <c r="A60" s="19"/>
      <c r="B60" s="19"/>
      <c r="C60" s="24"/>
      <c r="D60" s="33"/>
      <c r="E60" s="17"/>
      <c r="F60" s="33"/>
      <c r="G60" s="17"/>
      <c r="H60" s="17"/>
      <c r="I60" s="17"/>
      <c r="J60" s="17"/>
      <c r="K60" s="17"/>
      <c r="L60" s="17"/>
      <c r="M60" s="19"/>
    </row>
    <row r="61" spans="1:17" ht="20.100000000000001" customHeight="1">
      <c r="A61" s="20"/>
      <c r="B61" s="20"/>
      <c r="C61" s="21"/>
      <c r="D61" s="35"/>
      <c r="E61" s="23"/>
      <c r="F61" s="35"/>
      <c r="G61" s="23"/>
      <c r="H61" s="23"/>
      <c r="I61" s="23"/>
      <c r="J61" s="23"/>
      <c r="K61" s="23"/>
      <c r="L61" s="23"/>
      <c r="M61" s="20"/>
    </row>
    <row r="62" spans="1:17" ht="20.100000000000001" customHeight="1">
      <c r="A62" s="19"/>
      <c r="B62" s="19"/>
      <c r="C62" s="24"/>
      <c r="D62" s="33"/>
      <c r="E62" s="17"/>
      <c r="F62" s="33"/>
      <c r="G62" s="17"/>
      <c r="H62" s="17"/>
      <c r="I62" s="17"/>
      <c r="J62" s="17"/>
      <c r="K62" s="17"/>
      <c r="L62" s="17"/>
      <c r="M62" s="19"/>
    </row>
    <row r="63" spans="1:17" ht="20.100000000000001" customHeight="1">
      <c r="A63" s="20"/>
      <c r="B63" s="20"/>
      <c r="C63" s="21"/>
      <c r="D63" s="35"/>
      <c r="E63" s="23"/>
      <c r="F63" s="35"/>
      <c r="G63" s="23"/>
      <c r="H63" s="23"/>
      <c r="I63" s="23"/>
      <c r="J63" s="23"/>
      <c r="K63" s="23"/>
      <c r="L63" s="23"/>
      <c r="M63" s="20"/>
    </row>
    <row r="64" spans="1:17" ht="20.100000000000001" customHeight="1">
      <c r="A64" s="25" t="s">
        <v>48</v>
      </c>
      <c r="B64" s="26"/>
      <c r="C64" s="25"/>
      <c r="D64" s="36"/>
      <c r="E64" s="27"/>
      <c r="F64" s="36"/>
      <c r="G64" s="27"/>
      <c r="H64" s="27"/>
      <c r="I64" s="27"/>
      <c r="J64" s="27"/>
      <c r="K64" s="27"/>
      <c r="L64" s="27"/>
      <c r="M64" s="26"/>
    </row>
    <row r="65" spans="1:17" ht="20.100000000000001" customHeight="1">
      <c r="A65" s="28"/>
      <c r="B65" s="28"/>
      <c r="C65" s="29"/>
      <c r="D65" s="37"/>
      <c r="E65" s="30"/>
      <c r="F65" s="37"/>
      <c r="G65" s="30"/>
      <c r="H65" s="30"/>
      <c r="I65" s="30"/>
      <c r="J65" s="30"/>
      <c r="K65" s="30"/>
      <c r="L65" s="30"/>
      <c r="M65" s="28"/>
    </row>
    <row r="66" spans="1:17" ht="20.100000000000001" customHeight="1">
      <c r="A66" s="8" t="s">
        <v>81</v>
      </c>
      <c r="B66" s="8"/>
      <c r="C66" s="9"/>
      <c r="D66" s="31"/>
      <c r="E66" s="10"/>
      <c r="F66" s="31"/>
      <c r="G66" s="10"/>
      <c r="H66" s="10"/>
      <c r="I66" s="10"/>
      <c r="J66" s="10"/>
      <c r="K66" s="10"/>
      <c r="L66" s="10"/>
      <c r="M66" s="8"/>
    </row>
    <row r="67" spans="1:17" ht="20.100000000000001" customHeight="1">
      <c r="A67" s="11"/>
      <c r="B67" s="11"/>
      <c r="C67" s="12"/>
      <c r="D67" s="32"/>
      <c r="E67" s="13"/>
      <c r="F67" s="32"/>
      <c r="G67" s="14"/>
      <c r="H67" s="14"/>
      <c r="I67" s="13">
        <v>0</v>
      </c>
      <c r="J67" s="13">
        <v>0</v>
      </c>
      <c r="K67" s="13">
        <v>0</v>
      </c>
      <c r="L67" s="13">
        <v>0</v>
      </c>
      <c r="M67" s="11"/>
    </row>
    <row r="68" spans="1:17" ht="20.100000000000001" customHeight="1">
      <c r="A68" s="15" t="s">
        <v>82</v>
      </c>
      <c r="B68" s="15" t="s">
        <v>55</v>
      </c>
      <c r="C68" s="16" t="s">
        <v>53</v>
      </c>
      <c r="D68" s="33">
        <v>81</v>
      </c>
      <c r="E68" s="18">
        <v>1.1000000000000001</v>
      </c>
      <c r="F68" s="33"/>
      <c r="G68" s="17"/>
      <c r="H68" s="17"/>
      <c r="I68" s="17"/>
      <c r="J68" s="17"/>
      <c r="K68" s="17"/>
      <c r="L68" s="17"/>
      <c r="M68" s="19"/>
    </row>
    <row r="69" spans="1:17" ht="20.100000000000001" customHeight="1">
      <c r="A69" s="20"/>
      <c r="B69" s="20"/>
      <c r="C69" s="21"/>
      <c r="D69" s="34" t="s">
        <v>56</v>
      </c>
      <c r="E69" s="22">
        <v>1</v>
      </c>
      <c r="F69" s="35"/>
      <c r="G69" s="23"/>
      <c r="H69" s="23"/>
      <c r="I69" s="23"/>
      <c r="J69" s="23"/>
      <c r="K69" s="23"/>
      <c r="L69" s="23"/>
      <c r="M69" s="20"/>
      <c r="Q69">
        <v>1</v>
      </c>
    </row>
    <row r="70" spans="1:17" ht="20.100000000000001" customHeight="1">
      <c r="A70" s="15" t="s">
        <v>83</v>
      </c>
      <c r="B70" s="15" t="s">
        <v>59</v>
      </c>
      <c r="C70" s="16" t="s">
        <v>53</v>
      </c>
      <c r="D70" s="33">
        <v>41</v>
      </c>
      <c r="E70" s="18">
        <v>1.1000000000000001</v>
      </c>
      <c r="F70" s="33"/>
      <c r="G70" s="17"/>
      <c r="H70" s="17"/>
      <c r="I70" s="17"/>
      <c r="J70" s="17"/>
      <c r="K70" s="17"/>
      <c r="L70" s="17"/>
      <c r="M70" s="19"/>
    </row>
    <row r="71" spans="1:17" ht="20.100000000000001" customHeight="1">
      <c r="A71" s="20"/>
      <c r="B71" s="20"/>
      <c r="C71" s="21"/>
      <c r="D71" s="34" t="s">
        <v>54</v>
      </c>
      <c r="E71" s="22">
        <v>1</v>
      </c>
      <c r="F71" s="35"/>
      <c r="G71" s="23"/>
      <c r="H71" s="23"/>
      <c r="I71" s="23"/>
      <c r="J71" s="23"/>
      <c r="K71" s="23"/>
      <c r="L71" s="23"/>
      <c r="M71" s="20"/>
      <c r="Q71">
        <v>1</v>
      </c>
    </row>
    <row r="72" spans="1:17" ht="20.100000000000001" customHeight="1">
      <c r="A72" s="15" t="s">
        <v>71</v>
      </c>
      <c r="B72" s="15" t="s">
        <v>73</v>
      </c>
      <c r="C72" s="16" t="s">
        <v>64</v>
      </c>
      <c r="D72" s="33">
        <v>1</v>
      </c>
      <c r="E72" s="18">
        <v>1</v>
      </c>
      <c r="F72" s="33"/>
      <c r="G72" s="17"/>
      <c r="H72" s="17"/>
      <c r="I72" s="17"/>
      <c r="J72" s="17"/>
      <c r="K72" s="17"/>
      <c r="L72" s="17"/>
      <c r="M72" s="19"/>
    </row>
    <row r="73" spans="1:17" ht="20.100000000000001" customHeight="1">
      <c r="A73" s="20"/>
      <c r="B73" s="20"/>
      <c r="C73" s="21"/>
      <c r="D73" s="34" t="s">
        <v>65</v>
      </c>
      <c r="E73" s="22">
        <v>1</v>
      </c>
      <c r="F73" s="35"/>
      <c r="G73" s="23"/>
      <c r="H73" s="23"/>
      <c r="I73" s="23"/>
      <c r="J73" s="23"/>
      <c r="K73" s="23"/>
      <c r="L73" s="23"/>
      <c r="M73" s="20"/>
      <c r="Q73">
        <v>1</v>
      </c>
    </row>
    <row r="74" spans="1:17" ht="20.100000000000001" customHeight="1">
      <c r="A74" s="19"/>
      <c r="B74" s="19"/>
      <c r="C74" s="24"/>
      <c r="D74" s="33"/>
      <c r="E74" s="17"/>
      <c r="F74" s="33"/>
      <c r="G74" s="17"/>
      <c r="H74" s="17"/>
      <c r="I74" s="17"/>
      <c r="J74" s="17"/>
      <c r="K74" s="17"/>
      <c r="L74" s="17"/>
      <c r="M74" s="19"/>
    </row>
    <row r="75" spans="1:17" ht="20.100000000000001" customHeight="1">
      <c r="A75" s="20"/>
      <c r="B75" s="20"/>
      <c r="C75" s="21"/>
      <c r="D75" s="35"/>
      <c r="E75" s="23"/>
      <c r="F75" s="35"/>
      <c r="G75" s="23"/>
      <c r="H75" s="23"/>
      <c r="I75" s="23"/>
      <c r="J75" s="23"/>
      <c r="K75" s="23"/>
      <c r="L75" s="23"/>
      <c r="M75" s="20"/>
    </row>
    <row r="76" spans="1:17" ht="20.100000000000001" customHeight="1">
      <c r="A76" s="19"/>
      <c r="B76" s="19"/>
      <c r="C76" s="24"/>
      <c r="D76" s="33"/>
      <c r="E76" s="17"/>
      <c r="F76" s="33"/>
      <c r="G76" s="17"/>
      <c r="H76" s="17"/>
      <c r="I76" s="17"/>
      <c r="J76" s="17"/>
      <c r="K76" s="17"/>
      <c r="L76" s="17"/>
      <c r="M76" s="19"/>
    </row>
    <row r="77" spans="1:17" ht="20.100000000000001" customHeight="1">
      <c r="A77" s="20"/>
      <c r="B77" s="20"/>
      <c r="C77" s="21"/>
      <c r="D77" s="35"/>
      <c r="E77" s="23"/>
      <c r="F77" s="35"/>
      <c r="G77" s="23"/>
      <c r="H77" s="23"/>
      <c r="I77" s="23"/>
      <c r="J77" s="23"/>
      <c r="K77" s="23"/>
      <c r="L77" s="23"/>
      <c r="M77" s="20"/>
    </row>
    <row r="78" spans="1:17" ht="20.100000000000001" customHeight="1">
      <c r="A78" s="19"/>
      <c r="B78" s="19"/>
      <c r="C78" s="24"/>
      <c r="D78" s="33"/>
      <c r="E78" s="17"/>
      <c r="F78" s="33"/>
      <c r="G78" s="17"/>
      <c r="H78" s="17"/>
      <c r="I78" s="17"/>
      <c r="J78" s="17"/>
      <c r="K78" s="17"/>
      <c r="L78" s="17"/>
      <c r="M78" s="19"/>
    </row>
    <row r="79" spans="1:17" ht="20.100000000000001" customHeight="1">
      <c r="A79" s="20"/>
      <c r="B79" s="20"/>
      <c r="C79" s="21"/>
      <c r="D79" s="35"/>
      <c r="E79" s="23"/>
      <c r="F79" s="35"/>
      <c r="G79" s="23"/>
      <c r="H79" s="23"/>
      <c r="I79" s="23"/>
      <c r="J79" s="23"/>
      <c r="K79" s="23"/>
      <c r="L79" s="23"/>
      <c r="M79" s="20"/>
    </row>
    <row r="80" spans="1:17" ht="20.100000000000001" customHeight="1">
      <c r="A80" s="19"/>
      <c r="B80" s="19"/>
      <c r="C80" s="24"/>
      <c r="D80" s="33"/>
      <c r="E80" s="17"/>
      <c r="F80" s="33"/>
      <c r="G80" s="17"/>
      <c r="H80" s="17"/>
      <c r="I80" s="17"/>
      <c r="J80" s="17"/>
      <c r="K80" s="17"/>
      <c r="L80" s="17"/>
      <c r="M80" s="19"/>
    </row>
    <row r="81" spans="1:17" ht="20.100000000000001" customHeight="1">
      <c r="A81" s="20"/>
      <c r="B81" s="20"/>
      <c r="C81" s="21"/>
      <c r="D81" s="35"/>
      <c r="E81" s="23"/>
      <c r="F81" s="35"/>
      <c r="G81" s="23"/>
      <c r="H81" s="23"/>
      <c r="I81" s="23"/>
      <c r="J81" s="23"/>
      <c r="K81" s="23"/>
      <c r="L81" s="23"/>
      <c r="M81" s="20"/>
    </row>
    <row r="82" spans="1:17" ht="20.100000000000001" customHeight="1">
      <c r="A82" s="19"/>
      <c r="B82" s="19"/>
      <c r="C82" s="24"/>
      <c r="D82" s="33"/>
      <c r="E82" s="17"/>
      <c r="F82" s="33"/>
      <c r="G82" s="17"/>
      <c r="H82" s="17"/>
      <c r="I82" s="17"/>
      <c r="J82" s="17"/>
      <c r="K82" s="17"/>
      <c r="L82" s="17"/>
      <c r="M82" s="19"/>
    </row>
    <row r="83" spans="1:17" ht="20.100000000000001" customHeight="1">
      <c r="A83" s="20"/>
      <c r="B83" s="20"/>
      <c r="C83" s="21"/>
      <c r="D83" s="35"/>
      <c r="E83" s="23"/>
      <c r="F83" s="35"/>
      <c r="G83" s="23"/>
      <c r="H83" s="23"/>
      <c r="I83" s="23"/>
      <c r="J83" s="23"/>
      <c r="K83" s="23"/>
      <c r="L83" s="23"/>
      <c r="M83" s="20"/>
    </row>
    <row r="84" spans="1:17" ht="20.100000000000001" customHeight="1">
      <c r="A84" s="25" t="s">
        <v>48</v>
      </c>
      <c r="B84" s="26"/>
      <c r="C84" s="25"/>
      <c r="D84" s="36"/>
      <c r="E84" s="27"/>
      <c r="F84" s="36"/>
      <c r="G84" s="27">
        <f>SUMIF(Q66:Q83, "1", G66:G83)</f>
        <v>0</v>
      </c>
      <c r="H84" s="27">
        <f>SUMIF(Q66:Q83, "1", H66:H83)</f>
        <v>0</v>
      </c>
      <c r="I84" s="27"/>
      <c r="J84" s="27"/>
      <c r="K84" s="27"/>
      <c r="L84" s="27"/>
      <c r="M84" s="26"/>
    </row>
    <row r="85" spans="1:17" ht="20.100000000000001" customHeight="1">
      <c r="A85" s="28"/>
      <c r="B85" s="28"/>
      <c r="C85" s="29"/>
      <c r="D85" s="37"/>
      <c r="E85" s="30"/>
      <c r="F85" s="37"/>
      <c r="G85" s="30">
        <f>ROUND(G84*100/100, 1)</f>
        <v>0</v>
      </c>
      <c r="H85" s="30">
        <f>ROUND(H84*100/100, 1)</f>
        <v>0</v>
      </c>
      <c r="I85" s="30"/>
      <c r="J85" s="30"/>
      <c r="K85" s="30"/>
      <c r="L85" s="30"/>
      <c r="M85" s="28"/>
    </row>
    <row r="86" spans="1:17" ht="20.100000000000001" customHeight="1">
      <c r="A86" s="8" t="s">
        <v>84</v>
      </c>
      <c r="B86" s="8"/>
      <c r="C86" s="9"/>
      <c r="D86" s="31"/>
      <c r="E86" s="10"/>
      <c r="F86" s="31"/>
      <c r="G86" s="10"/>
      <c r="H86" s="10"/>
      <c r="I86" s="10"/>
      <c r="J86" s="10"/>
      <c r="K86" s="10"/>
      <c r="L86" s="10"/>
      <c r="M86" s="8"/>
    </row>
    <row r="87" spans="1:17" ht="20.100000000000001" customHeight="1">
      <c r="A87" s="11"/>
      <c r="B87" s="11"/>
      <c r="C87" s="12"/>
      <c r="D87" s="32"/>
      <c r="E87" s="13"/>
      <c r="F87" s="32"/>
      <c r="G87" s="14"/>
      <c r="H87" s="13"/>
      <c r="I87" s="13">
        <v>0</v>
      </c>
      <c r="J87" s="13">
        <v>0</v>
      </c>
      <c r="K87" s="13">
        <v>0</v>
      </c>
      <c r="L87" s="13">
        <v>0</v>
      </c>
      <c r="M87" s="11"/>
    </row>
    <row r="88" spans="1:17" ht="20.100000000000001" customHeight="1">
      <c r="A88" s="15" t="s">
        <v>86</v>
      </c>
      <c r="B88" s="15" t="s">
        <v>87</v>
      </c>
      <c r="C88" s="16" t="s">
        <v>64</v>
      </c>
      <c r="D88" s="33">
        <v>7</v>
      </c>
      <c r="E88" s="18">
        <v>1</v>
      </c>
      <c r="F88" s="33"/>
      <c r="G88" s="17"/>
      <c r="H88" s="17"/>
      <c r="I88" s="17"/>
      <c r="J88" s="17"/>
      <c r="K88" s="17"/>
      <c r="L88" s="17"/>
      <c r="M88" s="19"/>
    </row>
    <row r="89" spans="1:17" ht="20.100000000000001" customHeight="1">
      <c r="A89" s="20"/>
      <c r="B89" s="20"/>
      <c r="C89" s="21"/>
      <c r="D89" s="34" t="s">
        <v>88</v>
      </c>
      <c r="E89" s="22">
        <v>1</v>
      </c>
      <c r="F89" s="35"/>
      <c r="G89" s="23"/>
      <c r="H89" s="23"/>
      <c r="I89" s="23"/>
      <c r="J89" s="23"/>
      <c r="K89" s="23"/>
      <c r="L89" s="23"/>
      <c r="M89" s="20"/>
      <c r="Q89">
        <v>1</v>
      </c>
    </row>
    <row r="90" spans="1:17" ht="20.100000000000001" customHeight="1">
      <c r="A90" s="19"/>
      <c r="B90" s="19"/>
      <c r="C90" s="24"/>
      <c r="D90" s="33"/>
      <c r="E90" s="17"/>
      <c r="F90" s="33"/>
      <c r="G90" s="17"/>
      <c r="H90" s="17"/>
      <c r="I90" s="17"/>
      <c r="J90" s="17"/>
      <c r="K90" s="17"/>
      <c r="L90" s="17"/>
      <c r="M90" s="19"/>
    </row>
    <row r="91" spans="1:17" ht="20.100000000000001" customHeight="1">
      <c r="A91" s="20"/>
      <c r="B91" s="20"/>
      <c r="C91" s="21"/>
      <c r="D91" s="35"/>
      <c r="E91" s="23"/>
      <c r="F91" s="35"/>
      <c r="G91" s="23"/>
      <c r="H91" s="23"/>
      <c r="I91" s="23"/>
      <c r="J91" s="23"/>
      <c r="K91" s="23"/>
      <c r="L91" s="23"/>
      <c r="M91" s="20"/>
    </row>
    <row r="92" spans="1:17" ht="20.100000000000001" customHeight="1">
      <c r="A92" s="19"/>
      <c r="B92" s="19"/>
      <c r="C92" s="24"/>
      <c r="D92" s="33"/>
      <c r="E92" s="17"/>
      <c r="F92" s="33"/>
      <c r="G92" s="17"/>
      <c r="H92" s="17"/>
      <c r="I92" s="17"/>
      <c r="J92" s="17"/>
      <c r="K92" s="17"/>
      <c r="L92" s="17"/>
      <c r="M92" s="19"/>
    </row>
    <row r="93" spans="1:17" ht="20.100000000000001" customHeight="1">
      <c r="A93" s="20"/>
      <c r="B93" s="20"/>
      <c r="C93" s="21"/>
      <c r="D93" s="35"/>
      <c r="E93" s="23"/>
      <c r="F93" s="35"/>
      <c r="G93" s="23"/>
      <c r="H93" s="23"/>
      <c r="I93" s="23"/>
      <c r="J93" s="23"/>
      <c r="K93" s="23"/>
      <c r="L93" s="23"/>
      <c r="M93" s="20"/>
    </row>
    <row r="94" spans="1:17" ht="20.100000000000001" customHeight="1">
      <c r="A94" s="19"/>
      <c r="B94" s="19"/>
      <c r="C94" s="24"/>
      <c r="D94" s="33"/>
      <c r="E94" s="17"/>
      <c r="F94" s="33"/>
      <c r="G94" s="17"/>
      <c r="H94" s="17"/>
      <c r="I94" s="17"/>
      <c r="J94" s="17"/>
      <c r="K94" s="17"/>
      <c r="L94" s="17"/>
      <c r="M94" s="19"/>
    </row>
    <row r="95" spans="1:17" ht="20.100000000000001" customHeight="1">
      <c r="A95" s="20"/>
      <c r="B95" s="20"/>
      <c r="C95" s="21"/>
      <c r="D95" s="35"/>
      <c r="E95" s="23"/>
      <c r="F95" s="35"/>
      <c r="G95" s="23"/>
      <c r="H95" s="23"/>
      <c r="I95" s="23"/>
      <c r="J95" s="23"/>
      <c r="K95" s="23"/>
      <c r="L95" s="23"/>
      <c r="M95" s="20"/>
    </row>
    <row r="96" spans="1:17" ht="20.100000000000001" customHeight="1">
      <c r="A96" s="19"/>
      <c r="B96" s="19"/>
      <c r="C96" s="24"/>
      <c r="D96" s="33"/>
      <c r="E96" s="17"/>
      <c r="F96" s="33"/>
      <c r="G96" s="17"/>
      <c r="H96" s="17"/>
      <c r="I96" s="17"/>
      <c r="J96" s="17"/>
      <c r="K96" s="17"/>
      <c r="L96" s="17"/>
      <c r="M96" s="19"/>
    </row>
    <row r="97" spans="1:17" ht="20.100000000000001" customHeight="1">
      <c r="A97" s="20"/>
      <c r="B97" s="20"/>
      <c r="C97" s="21"/>
      <c r="D97" s="35"/>
      <c r="E97" s="23"/>
      <c r="F97" s="35"/>
      <c r="G97" s="23"/>
      <c r="H97" s="23"/>
      <c r="I97" s="23"/>
      <c r="J97" s="23"/>
      <c r="K97" s="23"/>
      <c r="L97" s="23"/>
      <c r="M97" s="20"/>
    </row>
    <row r="98" spans="1:17" ht="20.100000000000001" customHeight="1">
      <c r="A98" s="19"/>
      <c r="B98" s="19"/>
      <c r="C98" s="24"/>
      <c r="D98" s="33"/>
      <c r="E98" s="17"/>
      <c r="F98" s="33"/>
      <c r="G98" s="17"/>
      <c r="H98" s="17"/>
      <c r="I98" s="17"/>
      <c r="J98" s="17"/>
      <c r="K98" s="17"/>
      <c r="L98" s="17"/>
      <c r="M98" s="19"/>
    </row>
    <row r="99" spans="1:17" ht="20.100000000000001" customHeight="1">
      <c r="A99" s="20"/>
      <c r="B99" s="20"/>
      <c r="C99" s="21"/>
      <c r="D99" s="35"/>
      <c r="E99" s="23"/>
      <c r="F99" s="35"/>
      <c r="G99" s="23"/>
      <c r="H99" s="23"/>
      <c r="I99" s="23"/>
      <c r="J99" s="23"/>
      <c r="K99" s="23"/>
      <c r="L99" s="23"/>
      <c r="M99" s="20"/>
    </row>
    <row r="100" spans="1:17" ht="20.100000000000001" customHeight="1">
      <c r="A100" s="19"/>
      <c r="B100" s="19"/>
      <c r="C100" s="24"/>
      <c r="D100" s="33"/>
      <c r="E100" s="17"/>
      <c r="F100" s="33"/>
      <c r="G100" s="17"/>
      <c r="H100" s="17"/>
      <c r="I100" s="17"/>
      <c r="J100" s="17"/>
      <c r="K100" s="17"/>
      <c r="L100" s="17"/>
      <c r="M100" s="19"/>
    </row>
    <row r="101" spans="1:17" ht="20.100000000000001" customHeight="1">
      <c r="A101" s="20"/>
      <c r="B101" s="20"/>
      <c r="C101" s="21"/>
      <c r="D101" s="35"/>
      <c r="E101" s="23"/>
      <c r="F101" s="35"/>
      <c r="G101" s="23"/>
      <c r="H101" s="23"/>
      <c r="I101" s="23"/>
      <c r="J101" s="23"/>
      <c r="K101" s="23"/>
      <c r="L101" s="23"/>
      <c r="M101" s="20"/>
    </row>
    <row r="102" spans="1:17" ht="20.100000000000001" customHeight="1">
      <c r="A102" s="19"/>
      <c r="B102" s="19"/>
      <c r="C102" s="24"/>
      <c r="D102" s="33"/>
      <c r="E102" s="17"/>
      <c r="F102" s="33"/>
      <c r="G102" s="17"/>
      <c r="H102" s="17"/>
      <c r="I102" s="17"/>
      <c r="J102" s="17"/>
      <c r="K102" s="17"/>
      <c r="L102" s="17"/>
      <c r="M102" s="19"/>
    </row>
    <row r="103" spans="1:17" ht="20.100000000000001" customHeight="1">
      <c r="A103" s="20"/>
      <c r="B103" s="20"/>
      <c r="C103" s="21"/>
      <c r="D103" s="35"/>
      <c r="E103" s="23"/>
      <c r="F103" s="35"/>
      <c r="G103" s="23"/>
      <c r="H103" s="23"/>
      <c r="I103" s="23"/>
      <c r="J103" s="23"/>
      <c r="K103" s="23"/>
      <c r="L103" s="23"/>
      <c r="M103" s="20"/>
    </row>
    <row r="104" spans="1:17" ht="20.100000000000001" customHeight="1">
      <c r="A104" s="25" t="s">
        <v>48</v>
      </c>
      <c r="B104" s="26"/>
      <c r="C104" s="25"/>
      <c r="D104" s="36"/>
      <c r="E104" s="27"/>
      <c r="F104" s="36"/>
      <c r="G104" s="27">
        <f>SUMIF(Q86:Q103, "1", G86:G103)</f>
        <v>0</v>
      </c>
      <c r="H104" s="27"/>
      <c r="I104" s="27"/>
      <c r="J104" s="27"/>
      <c r="K104" s="27"/>
      <c r="L104" s="27"/>
      <c r="M104" s="26"/>
    </row>
    <row r="105" spans="1:17" ht="20.100000000000001" customHeight="1">
      <c r="A105" s="28"/>
      <c r="B105" s="28"/>
      <c r="C105" s="29"/>
      <c r="D105" s="37"/>
      <c r="E105" s="30"/>
      <c r="F105" s="37"/>
      <c r="G105" s="30">
        <f>ROUND(G104*100/100, 1)</f>
        <v>0</v>
      </c>
      <c r="H105" s="30"/>
      <c r="I105" s="30"/>
      <c r="J105" s="30"/>
      <c r="K105" s="30"/>
      <c r="L105" s="30"/>
      <c r="M105" s="28"/>
    </row>
    <row r="106" spans="1:17" ht="20.100000000000001" customHeight="1">
      <c r="A106" s="8" t="s">
        <v>89</v>
      </c>
      <c r="B106" s="8"/>
      <c r="C106" s="9"/>
      <c r="D106" s="31"/>
      <c r="E106" s="10"/>
      <c r="F106" s="31"/>
      <c r="G106" s="10"/>
      <c r="H106" s="10"/>
      <c r="I106" s="10"/>
      <c r="J106" s="10"/>
      <c r="K106" s="10"/>
      <c r="L106" s="10"/>
      <c r="M106" s="8"/>
    </row>
    <row r="107" spans="1:17" ht="20.100000000000001" customHeight="1">
      <c r="A107" s="11"/>
      <c r="B107" s="11"/>
      <c r="C107" s="12"/>
      <c r="D107" s="32"/>
      <c r="E107" s="13"/>
      <c r="F107" s="32"/>
      <c r="G107" s="14"/>
      <c r="H107" s="14"/>
      <c r="I107" s="13">
        <v>0</v>
      </c>
      <c r="J107" s="13">
        <v>0</v>
      </c>
      <c r="K107" s="13">
        <v>0</v>
      </c>
      <c r="L107" s="13">
        <v>0</v>
      </c>
      <c r="M107" s="11"/>
    </row>
    <row r="108" spans="1:17" ht="20.100000000000001" customHeight="1">
      <c r="A108" s="15" t="s">
        <v>90</v>
      </c>
      <c r="B108" s="15" t="s">
        <v>91</v>
      </c>
      <c r="C108" s="16" t="s">
        <v>44</v>
      </c>
      <c r="D108" s="33">
        <v>1</v>
      </c>
      <c r="E108" s="18">
        <v>1</v>
      </c>
      <c r="F108" s="33"/>
      <c r="G108" s="17"/>
      <c r="H108" s="17"/>
      <c r="I108" s="17"/>
      <c r="J108" s="17"/>
      <c r="K108" s="17"/>
      <c r="L108" s="17"/>
      <c r="M108" s="19"/>
    </row>
    <row r="109" spans="1:17" ht="20.100000000000001" customHeight="1">
      <c r="A109" s="20"/>
      <c r="B109" s="20"/>
      <c r="C109" s="21"/>
      <c r="D109" s="35"/>
      <c r="E109" s="22">
        <v>1</v>
      </c>
      <c r="F109" s="35"/>
      <c r="G109" s="23"/>
      <c r="H109" s="23"/>
      <c r="I109" s="23"/>
      <c r="J109" s="23"/>
      <c r="K109" s="23"/>
      <c r="L109" s="23"/>
      <c r="M109" s="20"/>
      <c r="Q109">
        <v>1</v>
      </c>
    </row>
    <row r="110" spans="1:17" ht="20.100000000000001" customHeight="1">
      <c r="A110" s="19"/>
      <c r="B110" s="19"/>
      <c r="C110" s="24"/>
      <c r="D110" s="33"/>
      <c r="E110" s="17"/>
      <c r="F110" s="33"/>
      <c r="G110" s="17"/>
      <c r="H110" s="17"/>
      <c r="I110" s="17"/>
      <c r="J110" s="17"/>
      <c r="K110" s="17"/>
      <c r="L110" s="17"/>
      <c r="M110" s="19"/>
    </row>
    <row r="111" spans="1:17" ht="20.100000000000001" customHeight="1">
      <c r="A111" s="20"/>
      <c r="B111" s="20"/>
      <c r="C111" s="21"/>
      <c r="D111" s="35"/>
      <c r="E111" s="23"/>
      <c r="F111" s="35"/>
      <c r="G111" s="23"/>
      <c r="H111" s="23"/>
      <c r="I111" s="23"/>
      <c r="J111" s="23"/>
      <c r="K111" s="23"/>
      <c r="L111" s="23"/>
      <c r="M111" s="20"/>
    </row>
    <row r="112" spans="1:17" ht="20.100000000000001" customHeight="1">
      <c r="A112" s="19"/>
      <c r="B112" s="19"/>
      <c r="C112" s="24"/>
      <c r="D112" s="33"/>
      <c r="E112" s="17"/>
      <c r="F112" s="33"/>
      <c r="G112" s="17"/>
      <c r="H112" s="17"/>
      <c r="I112" s="17"/>
      <c r="J112" s="17"/>
      <c r="K112" s="17"/>
      <c r="L112" s="17"/>
      <c r="M112" s="19"/>
    </row>
    <row r="113" spans="1:13" ht="20.100000000000001" customHeight="1">
      <c r="A113" s="20"/>
      <c r="B113" s="20"/>
      <c r="C113" s="21"/>
      <c r="D113" s="35"/>
      <c r="E113" s="23"/>
      <c r="F113" s="35"/>
      <c r="G113" s="23"/>
      <c r="H113" s="23"/>
      <c r="I113" s="23"/>
      <c r="J113" s="23"/>
      <c r="K113" s="23"/>
      <c r="L113" s="23"/>
      <c r="M113" s="20"/>
    </row>
    <row r="114" spans="1:13" ht="20.100000000000001" customHeight="1">
      <c r="A114" s="19"/>
      <c r="B114" s="19"/>
      <c r="C114" s="24"/>
      <c r="D114" s="33"/>
      <c r="E114" s="17"/>
      <c r="F114" s="33"/>
      <c r="G114" s="17"/>
      <c r="H114" s="17"/>
      <c r="I114" s="17"/>
      <c r="J114" s="17"/>
      <c r="K114" s="17"/>
      <c r="L114" s="17"/>
      <c r="M114" s="19"/>
    </row>
    <row r="115" spans="1:13" ht="20.100000000000001" customHeight="1">
      <c r="A115" s="20"/>
      <c r="B115" s="20"/>
      <c r="C115" s="21"/>
      <c r="D115" s="35"/>
      <c r="E115" s="23"/>
      <c r="F115" s="35"/>
      <c r="G115" s="23"/>
      <c r="H115" s="23"/>
      <c r="I115" s="23"/>
      <c r="J115" s="23"/>
      <c r="K115" s="23"/>
      <c r="L115" s="23"/>
      <c r="M115" s="20"/>
    </row>
    <row r="116" spans="1:13" ht="20.100000000000001" customHeight="1">
      <c r="A116" s="19"/>
      <c r="B116" s="19"/>
      <c r="C116" s="24"/>
      <c r="D116" s="33"/>
      <c r="E116" s="17"/>
      <c r="F116" s="33"/>
      <c r="G116" s="17"/>
      <c r="H116" s="17"/>
      <c r="I116" s="17"/>
      <c r="J116" s="17"/>
      <c r="K116" s="17"/>
      <c r="L116" s="17"/>
      <c r="M116" s="19"/>
    </row>
    <row r="117" spans="1:13" ht="20.100000000000001" customHeight="1">
      <c r="A117" s="20"/>
      <c r="B117" s="20"/>
      <c r="C117" s="21"/>
      <c r="D117" s="35"/>
      <c r="E117" s="23"/>
      <c r="F117" s="35"/>
      <c r="G117" s="23"/>
      <c r="H117" s="23"/>
      <c r="I117" s="23"/>
      <c r="J117" s="23"/>
      <c r="K117" s="23"/>
      <c r="L117" s="23"/>
      <c r="M117" s="20"/>
    </row>
    <row r="118" spans="1:13" ht="20.100000000000001" customHeight="1">
      <c r="A118" s="19"/>
      <c r="B118" s="19"/>
      <c r="C118" s="24"/>
      <c r="D118" s="33"/>
      <c r="E118" s="17"/>
      <c r="F118" s="33"/>
      <c r="G118" s="17"/>
      <c r="H118" s="17"/>
      <c r="I118" s="17"/>
      <c r="J118" s="17"/>
      <c r="K118" s="17"/>
      <c r="L118" s="17"/>
      <c r="M118" s="19"/>
    </row>
    <row r="119" spans="1:13" ht="20.100000000000001" customHeight="1">
      <c r="A119" s="20"/>
      <c r="B119" s="20"/>
      <c r="C119" s="21"/>
      <c r="D119" s="35"/>
      <c r="E119" s="23"/>
      <c r="F119" s="35"/>
      <c r="G119" s="23"/>
      <c r="H119" s="23"/>
      <c r="I119" s="23"/>
      <c r="J119" s="23"/>
      <c r="K119" s="23"/>
      <c r="L119" s="23"/>
      <c r="M119" s="20"/>
    </row>
    <row r="120" spans="1:13" ht="20.100000000000001" customHeight="1">
      <c r="A120" s="19"/>
      <c r="B120" s="19"/>
      <c r="C120" s="24"/>
      <c r="D120" s="33"/>
      <c r="E120" s="17"/>
      <c r="F120" s="33"/>
      <c r="G120" s="17"/>
      <c r="H120" s="17"/>
      <c r="I120" s="17"/>
      <c r="J120" s="17"/>
      <c r="K120" s="17"/>
      <c r="L120" s="17"/>
      <c r="M120" s="19"/>
    </row>
    <row r="121" spans="1:13" ht="20.100000000000001" customHeight="1">
      <c r="A121" s="20"/>
      <c r="B121" s="20"/>
      <c r="C121" s="21"/>
      <c r="D121" s="35"/>
      <c r="E121" s="23"/>
      <c r="F121" s="35"/>
      <c r="G121" s="23"/>
      <c r="H121" s="23"/>
      <c r="I121" s="23"/>
      <c r="J121" s="23"/>
      <c r="K121" s="23"/>
      <c r="L121" s="23"/>
      <c r="M121" s="20"/>
    </row>
    <row r="122" spans="1:13" ht="20.100000000000001" customHeight="1">
      <c r="A122" s="19"/>
      <c r="B122" s="19"/>
      <c r="C122" s="24"/>
      <c r="D122" s="33"/>
      <c r="E122" s="17"/>
      <c r="F122" s="33"/>
      <c r="G122" s="17"/>
      <c r="H122" s="17"/>
      <c r="I122" s="17"/>
      <c r="J122" s="17"/>
      <c r="K122" s="17"/>
      <c r="L122" s="17"/>
      <c r="M122" s="19"/>
    </row>
    <row r="123" spans="1:13" ht="20.100000000000001" customHeight="1">
      <c r="A123" s="20"/>
      <c r="B123" s="20"/>
      <c r="C123" s="21"/>
      <c r="D123" s="35"/>
      <c r="E123" s="23"/>
      <c r="F123" s="35"/>
      <c r="G123" s="23"/>
      <c r="H123" s="23"/>
      <c r="I123" s="23"/>
      <c r="J123" s="23"/>
      <c r="K123" s="23"/>
      <c r="L123" s="23"/>
      <c r="M123" s="20"/>
    </row>
    <row r="124" spans="1:13" ht="20.100000000000001" customHeight="1">
      <c r="A124" s="25" t="s">
        <v>48</v>
      </c>
      <c r="B124" s="26"/>
      <c r="C124" s="25"/>
      <c r="D124" s="36"/>
      <c r="E124" s="27"/>
      <c r="F124" s="36"/>
      <c r="G124" s="27">
        <f>SUMIF(Q106:Q123, "1", G106:G123)</f>
        <v>0</v>
      </c>
      <c r="H124" s="27">
        <f>SUMIF(Q106:Q123, "1", H106:H123)</f>
        <v>0</v>
      </c>
      <c r="I124" s="27"/>
      <c r="J124" s="27"/>
      <c r="K124" s="27"/>
      <c r="L124" s="27"/>
      <c r="M124" s="26"/>
    </row>
    <row r="125" spans="1:13" ht="20.100000000000001" customHeight="1">
      <c r="A125" s="28"/>
      <c r="B125" s="28"/>
      <c r="C125" s="29"/>
      <c r="D125" s="37"/>
      <c r="E125" s="30"/>
      <c r="F125" s="37"/>
      <c r="G125" s="30">
        <f>ROUND(G124*100/100, 1)</f>
        <v>0</v>
      </c>
      <c r="H125" s="30">
        <f>ROUNDUP(H124*100/100, 1)</f>
        <v>0</v>
      </c>
      <c r="I125" s="30"/>
      <c r="J125" s="30"/>
      <c r="K125" s="30"/>
      <c r="L125" s="30"/>
      <c r="M125" s="28"/>
    </row>
    <row r="126" spans="1:13" ht="20.100000000000001" customHeight="1">
      <c r="A126" s="8" t="s">
        <v>92</v>
      </c>
      <c r="B126" s="8"/>
      <c r="C126" s="9"/>
      <c r="D126" s="31"/>
      <c r="E126" s="10"/>
      <c r="F126" s="31"/>
      <c r="G126" s="10"/>
      <c r="H126" s="10"/>
      <c r="I126" s="10"/>
      <c r="J126" s="10"/>
      <c r="K126" s="10"/>
      <c r="L126" s="10"/>
      <c r="M126" s="8"/>
    </row>
    <row r="127" spans="1:13" ht="20.100000000000001" customHeight="1">
      <c r="A127" s="11"/>
      <c r="B127" s="11"/>
      <c r="C127" s="12"/>
      <c r="D127" s="32"/>
      <c r="E127" s="13"/>
      <c r="F127" s="32"/>
      <c r="G127" s="14"/>
      <c r="H127" s="14"/>
      <c r="I127" s="13">
        <v>0</v>
      </c>
      <c r="J127" s="13">
        <v>0</v>
      </c>
      <c r="K127" s="13">
        <v>0</v>
      </c>
      <c r="L127" s="13">
        <v>0</v>
      </c>
      <c r="M127" s="11"/>
    </row>
    <row r="128" spans="1:13" ht="20.100000000000001" customHeight="1">
      <c r="A128" s="15" t="s">
        <v>82</v>
      </c>
      <c r="B128" s="15" t="s">
        <v>52</v>
      </c>
      <c r="C128" s="16" t="s">
        <v>53</v>
      </c>
      <c r="D128" s="33">
        <v>1</v>
      </c>
      <c r="E128" s="18">
        <v>1.1000000000000001</v>
      </c>
      <c r="F128" s="33"/>
      <c r="G128" s="17"/>
      <c r="H128" s="17"/>
      <c r="I128" s="17"/>
      <c r="J128" s="17"/>
      <c r="K128" s="17"/>
      <c r="L128" s="17"/>
      <c r="M128" s="19"/>
    </row>
    <row r="129" spans="1:17" ht="20.100000000000001" customHeight="1">
      <c r="A129" s="20"/>
      <c r="B129" s="20"/>
      <c r="C129" s="21"/>
      <c r="D129" s="34" t="s">
        <v>54</v>
      </c>
      <c r="E129" s="22">
        <v>1</v>
      </c>
      <c r="F129" s="35"/>
      <c r="G129" s="23"/>
      <c r="H129" s="23"/>
      <c r="I129" s="23"/>
      <c r="J129" s="23"/>
      <c r="K129" s="23"/>
      <c r="L129" s="23"/>
      <c r="M129" s="20"/>
      <c r="Q129">
        <v>1</v>
      </c>
    </row>
    <row r="130" spans="1:17" ht="20.100000000000001" customHeight="1">
      <c r="A130" s="15" t="s">
        <v>51</v>
      </c>
      <c r="B130" s="15" t="s">
        <v>55</v>
      </c>
      <c r="C130" s="16" t="s">
        <v>53</v>
      </c>
      <c r="D130" s="33">
        <v>9</v>
      </c>
      <c r="E130" s="18">
        <v>1.1000000000000001</v>
      </c>
      <c r="F130" s="33"/>
      <c r="G130" s="17"/>
      <c r="H130" s="17"/>
      <c r="I130" s="17"/>
      <c r="J130" s="17"/>
      <c r="K130" s="17"/>
      <c r="L130" s="17"/>
      <c r="M130" s="19"/>
    </row>
    <row r="131" spans="1:17" ht="20.100000000000001" customHeight="1">
      <c r="A131" s="20"/>
      <c r="B131" s="20"/>
      <c r="C131" s="21"/>
      <c r="D131" s="34" t="s">
        <v>56</v>
      </c>
      <c r="E131" s="22">
        <v>0.77</v>
      </c>
      <c r="F131" s="35"/>
      <c r="G131" s="23"/>
      <c r="H131" s="23"/>
      <c r="I131" s="23"/>
      <c r="J131" s="23"/>
      <c r="K131" s="23"/>
      <c r="L131" s="23"/>
      <c r="M131" s="20"/>
      <c r="Q131">
        <v>1</v>
      </c>
    </row>
    <row r="132" spans="1:17" ht="20.100000000000001" customHeight="1">
      <c r="A132" s="15" t="s">
        <v>57</v>
      </c>
      <c r="B132" s="15" t="s">
        <v>58</v>
      </c>
      <c r="C132" s="16" t="s">
        <v>53</v>
      </c>
      <c r="D132" s="33">
        <v>6</v>
      </c>
      <c r="E132" s="18">
        <v>1.1000000000000001</v>
      </c>
      <c r="F132" s="33"/>
      <c r="G132" s="17"/>
      <c r="H132" s="17"/>
      <c r="I132" s="17"/>
      <c r="J132" s="17"/>
      <c r="K132" s="17"/>
      <c r="L132" s="17"/>
      <c r="M132" s="19"/>
    </row>
    <row r="133" spans="1:17" ht="20.100000000000001" customHeight="1">
      <c r="A133" s="20"/>
      <c r="B133" s="20"/>
      <c r="C133" s="21"/>
      <c r="D133" s="34" t="s">
        <v>54</v>
      </c>
      <c r="E133" s="22">
        <v>0.77</v>
      </c>
      <c r="F133" s="35"/>
      <c r="G133" s="23"/>
      <c r="H133" s="23"/>
      <c r="I133" s="23"/>
      <c r="J133" s="23"/>
      <c r="K133" s="23"/>
      <c r="L133" s="23"/>
      <c r="M133" s="20"/>
      <c r="Q133">
        <v>1</v>
      </c>
    </row>
    <row r="134" spans="1:17" ht="20.100000000000001" customHeight="1">
      <c r="A134" s="15" t="s">
        <v>57</v>
      </c>
      <c r="B134" s="15" t="s">
        <v>93</v>
      </c>
      <c r="C134" s="16" t="s">
        <v>53</v>
      </c>
      <c r="D134" s="33">
        <v>12</v>
      </c>
      <c r="E134" s="18">
        <v>1.1000000000000001</v>
      </c>
      <c r="F134" s="33"/>
      <c r="G134" s="17"/>
      <c r="H134" s="17"/>
      <c r="I134" s="17"/>
      <c r="J134" s="17"/>
      <c r="K134" s="17"/>
      <c r="L134" s="17"/>
      <c r="M134" s="19"/>
    </row>
    <row r="135" spans="1:17" ht="20.100000000000001" customHeight="1">
      <c r="A135" s="20"/>
      <c r="B135" s="20"/>
      <c r="C135" s="21"/>
      <c r="D135" s="34" t="s">
        <v>54</v>
      </c>
      <c r="E135" s="22">
        <v>0.77</v>
      </c>
      <c r="F135" s="35"/>
      <c r="G135" s="23"/>
      <c r="H135" s="23"/>
      <c r="I135" s="23"/>
      <c r="J135" s="23"/>
      <c r="K135" s="23"/>
      <c r="L135" s="23"/>
      <c r="M135" s="20"/>
      <c r="Q135">
        <v>1</v>
      </c>
    </row>
    <row r="136" spans="1:17" ht="20.100000000000001" customHeight="1">
      <c r="A136" s="15" t="s">
        <v>94</v>
      </c>
      <c r="B136" s="15" t="s">
        <v>95</v>
      </c>
      <c r="C136" s="16" t="s">
        <v>79</v>
      </c>
      <c r="D136" s="33">
        <v>1</v>
      </c>
      <c r="E136" s="18">
        <v>1</v>
      </c>
      <c r="F136" s="33"/>
      <c r="G136" s="17"/>
      <c r="H136" s="17"/>
      <c r="I136" s="17"/>
      <c r="J136" s="17"/>
      <c r="K136" s="17"/>
      <c r="L136" s="17"/>
      <c r="M136" s="19"/>
    </row>
    <row r="137" spans="1:17" ht="20.100000000000001" customHeight="1">
      <c r="A137" s="20"/>
      <c r="B137" s="20"/>
      <c r="C137" s="21"/>
      <c r="D137" s="34" t="s">
        <v>96</v>
      </c>
      <c r="E137" s="22">
        <v>1</v>
      </c>
      <c r="F137" s="35"/>
      <c r="G137" s="23"/>
      <c r="H137" s="23"/>
      <c r="I137" s="23"/>
      <c r="J137" s="23"/>
      <c r="K137" s="23"/>
      <c r="L137" s="23"/>
      <c r="M137" s="20"/>
      <c r="Q137">
        <v>1</v>
      </c>
    </row>
    <row r="138" spans="1:17" ht="20.100000000000001" customHeight="1">
      <c r="A138" s="15" t="s">
        <v>97</v>
      </c>
      <c r="B138" s="15" t="s">
        <v>98</v>
      </c>
      <c r="C138" s="16" t="s">
        <v>64</v>
      </c>
      <c r="D138" s="33">
        <v>1</v>
      </c>
      <c r="E138" s="18">
        <v>1</v>
      </c>
      <c r="F138" s="33"/>
      <c r="G138" s="17"/>
      <c r="H138" s="17"/>
      <c r="I138" s="17"/>
      <c r="J138" s="17"/>
      <c r="K138" s="17"/>
      <c r="L138" s="17"/>
      <c r="M138" s="19"/>
    </row>
    <row r="139" spans="1:17" ht="20.100000000000001" customHeight="1">
      <c r="A139" s="20"/>
      <c r="B139" s="20"/>
      <c r="C139" s="21"/>
      <c r="D139" s="34" t="s">
        <v>65</v>
      </c>
      <c r="E139" s="22">
        <v>1</v>
      </c>
      <c r="F139" s="35"/>
      <c r="G139" s="23"/>
      <c r="H139" s="23"/>
      <c r="I139" s="23"/>
      <c r="J139" s="23"/>
      <c r="K139" s="23"/>
      <c r="L139" s="23"/>
      <c r="M139" s="20"/>
      <c r="Q139">
        <v>1</v>
      </c>
    </row>
    <row r="140" spans="1:17" ht="20.100000000000001" customHeight="1">
      <c r="A140" s="15" t="s">
        <v>99</v>
      </c>
      <c r="B140" s="15" t="s">
        <v>100</v>
      </c>
      <c r="C140" s="16" t="s">
        <v>64</v>
      </c>
      <c r="D140" s="33">
        <v>1</v>
      </c>
      <c r="E140" s="18">
        <v>1</v>
      </c>
      <c r="F140" s="33"/>
      <c r="G140" s="17"/>
      <c r="H140" s="17"/>
      <c r="I140" s="17"/>
      <c r="J140" s="17"/>
      <c r="K140" s="17"/>
      <c r="L140" s="17"/>
      <c r="M140" s="19"/>
    </row>
    <row r="141" spans="1:17" ht="20.100000000000001" customHeight="1">
      <c r="A141" s="20"/>
      <c r="B141" s="20"/>
      <c r="C141" s="21"/>
      <c r="D141" s="34" t="s">
        <v>65</v>
      </c>
      <c r="E141" s="22">
        <v>1</v>
      </c>
      <c r="F141" s="35"/>
      <c r="G141" s="23"/>
      <c r="H141" s="23"/>
      <c r="I141" s="23"/>
      <c r="J141" s="23"/>
      <c r="K141" s="23"/>
      <c r="L141" s="23"/>
      <c r="M141" s="20"/>
      <c r="Q141">
        <v>1</v>
      </c>
    </row>
    <row r="142" spans="1:17" ht="20.100000000000001" customHeight="1">
      <c r="A142" s="15" t="s">
        <v>97</v>
      </c>
      <c r="B142" s="15" t="s">
        <v>101</v>
      </c>
      <c r="C142" s="16" t="s">
        <v>64</v>
      </c>
      <c r="D142" s="33">
        <v>1</v>
      </c>
      <c r="E142" s="18">
        <v>1</v>
      </c>
      <c r="F142" s="33"/>
      <c r="G142" s="17"/>
      <c r="H142" s="17"/>
      <c r="I142" s="17"/>
      <c r="J142" s="17"/>
      <c r="K142" s="17"/>
      <c r="L142" s="17"/>
      <c r="M142" s="19"/>
    </row>
    <row r="143" spans="1:17" ht="20.100000000000001" customHeight="1">
      <c r="A143" s="20"/>
      <c r="B143" s="20"/>
      <c r="C143" s="21"/>
      <c r="D143" s="34" t="s">
        <v>65</v>
      </c>
      <c r="E143" s="22">
        <v>1</v>
      </c>
      <c r="F143" s="35"/>
      <c r="G143" s="23"/>
      <c r="H143" s="23"/>
      <c r="I143" s="23"/>
      <c r="J143" s="23"/>
      <c r="K143" s="23"/>
      <c r="L143" s="23"/>
      <c r="M143" s="20"/>
      <c r="Q143">
        <v>1</v>
      </c>
    </row>
    <row r="144" spans="1:17" ht="20.100000000000001" customHeight="1">
      <c r="A144" s="15" t="s">
        <v>77</v>
      </c>
      <c r="B144" s="15" t="s">
        <v>102</v>
      </c>
      <c r="C144" s="16" t="s">
        <v>79</v>
      </c>
      <c r="D144" s="33">
        <v>1</v>
      </c>
      <c r="E144" s="18">
        <v>1</v>
      </c>
      <c r="F144" s="33"/>
      <c r="G144" s="17"/>
      <c r="H144" s="17"/>
      <c r="I144" s="17"/>
      <c r="J144" s="17"/>
      <c r="K144" s="17"/>
      <c r="L144" s="17"/>
      <c r="M144" s="19"/>
    </row>
    <row r="145" spans="1:17" ht="20.100000000000001" customHeight="1">
      <c r="A145" s="20"/>
      <c r="B145" s="20"/>
      <c r="C145" s="21"/>
      <c r="D145" s="34" t="s">
        <v>80</v>
      </c>
      <c r="E145" s="22">
        <v>1</v>
      </c>
      <c r="F145" s="35"/>
      <c r="G145" s="23"/>
      <c r="H145" s="23"/>
      <c r="I145" s="23"/>
      <c r="J145" s="23"/>
      <c r="K145" s="23"/>
      <c r="L145" s="23"/>
      <c r="M145" s="20"/>
      <c r="Q145">
        <v>1</v>
      </c>
    </row>
    <row r="146" spans="1:17" ht="20.100000000000001" customHeight="1">
      <c r="A146" s="15" t="s">
        <v>77</v>
      </c>
      <c r="B146" s="15" t="s">
        <v>103</v>
      </c>
      <c r="C146" s="16" t="s">
        <v>79</v>
      </c>
      <c r="D146" s="33">
        <v>1</v>
      </c>
      <c r="E146" s="18">
        <v>1</v>
      </c>
      <c r="F146" s="33"/>
      <c r="G146" s="17"/>
      <c r="H146" s="17"/>
      <c r="I146" s="17"/>
      <c r="J146" s="17"/>
      <c r="K146" s="17"/>
      <c r="L146" s="17"/>
      <c r="M146" s="19"/>
    </row>
    <row r="147" spans="1:17" ht="20.100000000000001" customHeight="1">
      <c r="A147" s="20"/>
      <c r="B147" s="20"/>
      <c r="C147" s="21"/>
      <c r="D147" s="34" t="s">
        <v>80</v>
      </c>
      <c r="E147" s="22">
        <v>1</v>
      </c>
      <c r="F147" s="35"/>
      <c r="G147" s="23"/>
      <c r="H147" s="23"/>
      <c r="I147" s="23"/>
      <c r="J147" s="23"/>
      <c r="K147" s="23"/>
      <c r="L147" s="23"/>
      <c r="M147" s="20"/>
      <c r="Q147">
        <v>1</v>
      </c>
    </row>
    <row r="148" spans="1:17" ht="20.100000000000001" customHeight="1">
      <c r="A148" s="15" t="s">
        <v>75</v>
      </c>
      <c r="B148" s="15" t="s">
        <v>101</v>
      </c>
      <c r="C148" s="16" t="s">
        <v>64</v>
      </c>
      <c r="D148" s="33">
        <v>1</v>
      </c>
      <c r="E148" s="18">
        <v>1</v>
      </c>
      <c r="F148" s="33"/>
      <c r="G148" s="17"/>
      <c r="H148" s="17"/>
      <c r="I148" s="17"/>
      <c r="J148" s="17"/>
      <c r="K148" s="17"/>
      <c r="L148" s="17"/>
      <c r="M148" s="19"/>
    </row>
    <row r="149" spans="1:17" ht="20.100000000000001" customHeight="1">
      <c r="A149" s="20"/>
      <c r="B149" s="20"/>
      <c r="C149" s="21"/>
      <c r="D149" s="34" t="s">
        <v>65</v>
      </c>
      <c r="E149" s="22">
        <v>1</v>
      </c>
      <c r="F149" s="35"/>
      <c r="G149" s="23"/>
      <c r="H149" s="23"/>
      <c r="I149" s="23"/>
      <c r="J149" s="23"/>
      <c r="K149" s="23"/>
      <c r="L149" s="23"/>
      <c r="M149" s="20"/>
      <c r="Q149">
        <v>1</v>
      </c>
    </row>
    <row r="150" spans="1:17" ht="20.100000000000001" customHeight="1">
      <c r="A150" s="15" t="s">
        <v>104</v>
      </c>
      <c r="B150" s="15" t="s">
        <v>63</v>
      </c>
      <c r="C150" s="16" t="s">
        <v>64</v>
      </c>
      <c r="D150" s="33">
        <v>1</v>
      </c>
      <c r="E150" s="18">
        <v>1</v>
      </c>
      <c r="F150" s="33"/>
      <c r="G150" s="17"/>
      <c r="H150" s="17"/>
      <c r="I150" s="17"/>
      <c r="J150" s="17"/>
      <c r="K150" s="17"/>
      <c r="L150" s="17"/>
      <c r="M150" s="19"/>
    </row>
    <row r="151" spans="1:17" ht="20.100000000000001" customHeight="1">
      <c r="A151" s="20"/>
      <c r="B151" s="20"/>
      <c r="C151" s="21"/>
      <c r="D151" s="34" t="s">
        <v>65</v>
      </c>
      <c r="E151" s="22">
        <v>1</v>
      </c>
      <c r="F151" s="35"/>
      <c r="G151" s="23"/>
      <c r="H151" s="23"/>
      <c r="I151" s="23"/>
      <c r="J151" s="23"/>
      <c r="K151" s="23"/>
      <c r="L151" s="23"/>
      <c r="M151" s="20"/>
      <c r="Q151">
        <v>1</v>
      </c>
    </row>
    <row r="152" spans="1:17" ht="20.100000000000001" customHeight="1">
      <c r="A152" s="15" t="s">
        <v>105</v>
      </c>
      <c r="B152" s="15" t="s">
        <v>66</v>
      </c>
      <c r="C152" s="16" t="s">
        <v>64</v>
      </c>
      <c r="D152" s="33">
        <v>1</v>
      </c>
      <c r="E152" s="18">
        <v>1</v>
      </c>
      <c r="F152" s="33"/>
      <c r="G152" s="17"/>
      <c r="H152" s="17"/>
      <c r="I152" s="17"/>
      <c r="J152" s="17"/>
      <c r="K152" s="17"/>
      <c r="L152" s="17"/>
      <c r="M152" s="19"/>
    </row>
    <row r="153" spans="1:17" ht="20.100000000000001" customHeight="1">
      <c r="A153" s="20"/>
      <c r="B153" s="20"/>
      <c r="C153" s="21"/>
      <c r="D153" s="34" t="s">
        <v>65</v>
      </c>
      <c r="E153" s="22">
        <v>1</v>
      </c>
      <c r="F153" s="35"/>
      <c r="G153" s="23"/>
      <c r="H153" s="23"/>
      <c r="I153" s="23"/>
      <c r="J153" s="23"/>
      <c r="K153" s="23"/>
      <c r="L153" s="23"/>
      <c r="M153" s="20"/>
      <c r="Q153">
        <v>1</v>
      </c>
    </row>
    <row r="154" spans="1:17" ht="20.100000000000001" customHeight="1">
      <c r="A154" s="15" t="s">
        <v>106</v>
      </c>
      <c r="B154" s="15" t="s">
        <v>66</v>
      </c>
      <c r="C154" s="16" t="s">
        <v>64</v>
      </c>
      <c r="D154" s="33">
        <v>1</v>
      </c>
      <c r="E154" s="18">
        <v>1</v>
      </c>
      <c r="F154" s="33"/>
      <c r="G154" s="17"/>
      <c r="H154" s="17"/>
      <c r="I154" s="17"/>
      <c r="J154" s="17"/>
      <c r="K154" s="17"/>
      <c r="L154" s="17"/>
      <c r="M154" s="19"/>
    </row>
    <row r="155" spans="1:17" ht="20.100000000000001" customHeight="1">
      <c r="A155" s="20"/>
      <c r="B155" s="20"/>
      <c r="C155" s="21"/>
      <c r="D155" s="34" t="s">
        <v>107</v>
      </c>
      <c r="E155" s="22">
        <v>1</v>
      </c>
      <c r="F155" s="35"/>
      <c r="G155" s="23"/>
      <c r="H155" s="23"/>
      <c r="I155" s="23"/>
      <c r="J155" s="23"/>
      <c r="K155" s="23"/>
      <c r="L155" s="23"/>
      <c r="M155" s="20"/>
      <c r="Q155">
        <v>1</v>
      </c>
    </row>
    <row r="156" spans="1:17" ht="20.100000000000001" customHeight="1">
      <c r="A156" s="15" t="s">
        <v>108</v>
      </c>
      <c r="B156" s="15" t="s">
        <v>66</v>
      </c>
      <c r="C156" s="16" t="s">
        <v>64</v>
      </c>
      <c r="D156" s="33">
        <v>1</v>
      </c>
      <c r="E156" s="18">
        <v>1</v>
      </c>
      <c r="F156" s="33"/>
      <c r="G156" s="17"/>
      <c r="H156" s="17"/>
      <c r="I156" s="17"/>
      <c r="J156" s="17"/>
      <c r="K156" s="17"/>
      <c r="L156" s="17"/>
      <c r="M156" s="19"/>
    </row>
    <row r="157" spans="1:17" ht="20.100000000000001" customHeight="1">
      <c r="A157" s="20"/>
      <c r="B157" s="20"/>
      <c r="C157" s="21"/>
      <c r="D157" s="34" t="s">
        <v>65</v>
      </c>
      <c r="E157" s="22">
        <v>1</v>
      </c>
      <c r="F157" s="35"/>
      <c r="G157" s="23"/>
      <c r="H157" s="23"/>
      <c r="I157" s="23"/>
      <c r="J157" s="23"/>
      <c r="K157" s="23"/>
      <c r="L157" s="23"/>
      <c r="M157" s="20"/>
      <c r="Q157">
        <v>1</v>
      </c>
    </row>
    <row r="158" spans="1:17" ht="20.100000000000001" customHeight="1">
      <c r="A158" s="19"/>
      <c r="B158" s="19"/>
      <c r="C158" s="24"/>
      <c r="D158" s="33"/>
      <c r="E158" s="17"/>
      <c r="F158" s="33"/>
      <c r="G158" s="17"/>
      <c r="H158" s="17"/>
      <c r="I158" s="17"/>
      <c r="J158" s="17"/>
      <c r="K158" s="17"/>
      <c r="L158" s="17"/>
      <c r="M158" s="19"/>
    </row>
    <row r="159" spans="1:17" ht="20.100000000000001" customHeight="1">
      <c r="A159" s="20"/>
      <c r="B159" s="20"/>
      <c r="C159" s="21"/>
      <c r="D159" s="35"/>
      <c r="E159" s="23"/>
      <c r="F159" s="35"/>
      <c r="G159" s="23"/>
      <c r="H159" s="23"/>
      <c r="I159" s="23"/>
      <c r="J159" s="23"/>
      <c r="K159" s="23"/>
      <c r="L159" s="23"/>
      <c r="M159" s="20"/>
    </row>
    <row r="160" spans="1:17" ht="20.100000000000001" customHeight="1">
      <c r="A160" s="19"/>
      <c r="B160" s="19"/>
      <c r="C160" s="24"/>
      <c r="D160" s="33"/>
      <c r="E160" s="17"/>
      <c r="F160" s="33"/>
      <c r="G160" s="17"/>
      <c r="H160" s="17"/>
      <c r="I160" s="17"/>
      <c r="J160" s="17"/>
      <c r="K160" s="17"/>
      <c r="L160" s="17"/>
      <c r="M160" s="19"/>
    </row>
    <row r="161" spans="1:13" ht="20.100000000000001" customHeight="1">
      <c r="A161" s="20"/>
      <c r="B161" s="20"/>
      <c r="C161" s="21"/>
      <c r="D161" s="35"/>
      <c r="E161" s="23"/>
      <c r="F161" s="35"/>
      <c r="G161" s="23"/>
      <c r="H161" s="23"/>
      <c r="I161" s="23"/>
      <c r="J161" s="23"/>
      <c r="K161" s="23"/>
      <c r="L161" s="23"/>
      <c r="M161" s="20"/>
    </row>
    <row r="162" spans="1:13" ht="20.100000000000001" customHeight="1">
      <c r="A162" s="19"/>
      <c r="B162" s="19"/>
      <c r="C162" s="24"/>
      <c r="D162" s="33"/>
      <c r="E162" s="17"/>
      <c r="F162" s="33"/>
      <c r="G162" s="17"/>
      <c r="H162" s="17"/>
      <c r="I162" s="17"/>
      <c r="J162" s="17"/>
      <c r="K162" s="17"/>
      <c r="L162" s="17"/>
      <c r="M162" s="19"/>
    </row>
    <row r="163" spans="1:13" ht="20.100000000000001" customHeight="1">
      <c r="A163" s="20"/>
      <c r="B163" s="20"/>
      <c r="C163" s="21"/>
      <c r="D163" s="35"/>
      <c r="E163" s="23"/>
      <c r="F163" s="35"/>
      <c r="G163" s="23"/>
      <c r="H163" s="23"/>
      <c r="I163" s="23"/>
      <c r="J163" s="23"/>
      <c r="K163" s="23"/>
      <c r="L163" s="23"/>
      <c r="M163" s="20"/>
    </row>
    <row r="164" spans="1:13" ht="20.100000000000001" customHeight="1">
      <c r="A164" s="25" t="s">
        <v>48</v>
      </c>
      <c r="B164" s="26"/>
      <c r="C164" s="25"/>
      <c r="D164" s="36"/>
      <c r="E164" s="27"/>
      <c r="F164" s="36"/>
      <c r="G164" s="27">
        <f>SUMIF(Q126:Q159, "1", G126:G159)</f>
        <v>0</v>
      </c>
      <c r="H164" s="27">
        <f>SUMIF(Q126:Q159, "1", H126:H159)</f>
        <v>0</v>
      </c>
      <c r="I164" s="27"/>
      <c r="J164" s="27"/>
      <c r="K164" s="27"/>
      <c r="L164" s="27"/>
      <c r="M164" s="26"/>
    </row>
    <row r="165" spans="1:13" ht="20.100000000000001" customHeight="1">
      <c r="A165" s="28"/>
      <c r="B165" s="28"/>
      <c r="C165" s="29"/>
      <c r="D165" s="37"/>
      <c r="E165" s="30"/>
      <c r="F165" s="37"/>
      <c r="G165" s="30">
        <f>ROUND(G164*100/100, 1)</f>
        <v>0</v>
      </c>
      <c r="H165" s="30">
        <f>ROUND(H164*100/100, 1)</f>
        <v>0</v>
      </c>
      <c r="I165" s="30"/>
      <c r="J165" s="30"/>
      <c r="K165" s="30"/>
      <c r="L165" s="30"/>
      <c r="M165" s="28"/>
    </row>
  </sheetData>
  <mergeCells count="8">
    <mergeCell ref="A1:M1"/>
    <mergeCell ref="A2:M2"/>
    <mergeCell ref="A3:A5"/>
    <mergeCell ref="B3:B5"/>
    <mergeCell ref="C3:C5"/>
    <mergeCell ref="F3:F5"/>
    <mergeCell ref="M3:M5"/>
    <mergeCell ref="G3:L3"/>
  </mergeCells>
  <phoneticPr fontId="1" type="noConversion"/>
  <pageMargins left="0.78740157480314965" right="0.39370078740157483" top="0.59055118110236227" bottom="0.47244094488188981" header="0.31496062992125984" footer="0.1574803149606299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9D86"/>
  </sheetPr>
  <dimension ref="A1:I31"/>
  <sheetViews>
    <sheetView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J26" sqref="J26"/>
    </sheetView>
  </sheetViews>
  <sheetFormatPr defaultRowHeight="16.5"/>
  <cols>
    <col min="1" max="2" width="3.625" customWidth="1"/>
    <col min="3" max="3" width="19.125" style="2" customWidth="1"/>
    <col min="4" max="4" width="62.75" style="2" customWidth="1"/>
    <col min="5" max="5" width="15.625" style="4" customWidth="1"/>
    <col min="6" max="6" width="18.625" style="2" customWidth="1"/>
    <col min="7" max="9" width="9" hidden="1" customWidth="1"/>
    <col min="10" max="11" width="9" customWidth="1"/>
  </cols>
  <sheetData>
    <row r="1" spans="1:9" ht="30" customHeight="1">
      <c r="A1" s="107" t="s">
        <v>598</v>
      </c>
      <c r="B1" s="107"/>
      <c r="C1" s="107"/>
      <c r="D1" s="107"/>
      <c r="E1" s="107"/>
      <c r="F1" s="107"/>
    </row>
    <row r="2" spans="1:9" ht="15.95" customHeight="1">
      <c r="A2" s="108" t="s">
        <v>629</v>
      </c>
      <c r="B2" s="109"/>
      <c r="C2" s="109"/>
      <c r="D2" s="109"/>
      <c r="E2" s="109"/>
      <c r="F2" s="109"/>
    </row>
    <row r="3" spans="1:9" ht="12" customHeight="1">
      <c r="A3" s="110" t="s">
        <v>599</v>
      </c>
      <c r="B3" s="111"/>
      <c r="C3" s="112"/>
      <c r="D3" s="116" t="s">
        <v>600</v>
      </c>
      <c r="E3" s="116" t="s">
        <v>601</v>
      </c>
      <c r="F3" s="116" t="s">
        <v>602</v>
      </c>
    </row>
    <row r="4" spans="1:9" ht="12" customHeight="1">
      <c r="A4" s="113"/>
      <c r="B4" s="114"/>
      <c r="C4" s="115"/>
      <c r="D4" s="116"/>
      <c r="E4" s="116"/>
      <c r="F4" s="116"/>
    </row>
    <row r="5" spans="1:9" ht="15.95" customHeight="1">
      <c r="A5" s="117" t="s">
        <v>630</v>
      </c>
      <c r="B5" s="117" t="s">
        <v>294</v>
      </c>
      <c r="C5" s="53" t="s">
        <v>631</v>
      </c>
      <c r="D5" s="53" t="s">
        <v>302</v>
      </c>
      <c r="E5" s="61">
        <f>공종리스트!F13</f>
        <v>0</v>
      </c>
      <c r="F5" s="53" t="s">
        <v>302</v>
      </c>
      <c r="G5" s="1" t="s">
        <v>603</v>
      </c>
      <c r="H5">
        <v>0</v>
      </c>
      <c r="I5">
        <f t="shared" ref="I5:I24" si="0">E5</f>
        <v>0</v>
      </c>
    </row>
    <row r="6" spans="1:9" ht="15.95" customHeight="1">
      <c r="A6" s="118"/>
      <c r="B6" s="118"/>
      <c r="C6" s="54" t="s">
        <v>632</v>
      </c>
      <c r="D6" s="54" t="s">
        <v>302</v>
      </c>
      <c r="E6" s="62">
        <f>ROUNDDOWN(E5*H6, 0)</f>
        <v>0</v>
      </c>
      <c r="F6" s="54"/>
      <c r="G6" s="1" t="s">
        <v>604</v>
      </c>
      <c r="H6">
        <v>0</v>
      </c>
      <c r="I6">
        <f t="shared" si="0"/>
        <v>0</v>
      </c>
    </row>
    <row r="7" spans="1:9" ht="15.95" customHeight="1">
      <c r="A7" s="118"/>
      <c r="B7" s="119"/>
      <c r="C7" s="55" t="s">
        <v>633</v>
      </c>
      <c r="D7" s="55" t="s">
        <v>302</v>
      </c>
      <c r="E7" s="51">
        <f>SUM(E5:E5)-ABS(0)</f>
        <v>0</v>
      </c>
      <c r="F7" s="55" t="s">
        <v>302</v>
      </c>
      <c r="G7" s="1" t="s">
        <v>605</v>
      </c>
      <c r="H7">
        <v>0</v>
      </c>
      <c r="I7">
        <f t="shared" si="0"/>
        <v>0</v>
      </c>
    </row>
    <row r="8" spans="1:9" ht="15.95" customHeight="1">
      <c r="A8" s="118"/>
      <c r="B8" s="117" t="s">
        <v>248</v>
      </c>
      <c r="C8" s="53" t="s">
        <v>634</v>
      </c>
      <c r="D8" s="53" t="s">
        <v>302</v>
      </c>
      <c r="E8" s="61">
        <f>공종리스트!H13</f>
        <v>0</v>
      </c>
      <c r="F8" s="53" t="s">
        <v>302</v>
      </c>
      <c r="G8" s="1" t="s">
        <v>606</v>
      </c>
      <c r="H8">
        <v>0</v>
      </c>
      <c r="I8">
        <f t="shared" si="0"/>
        <v>0</v>
      </c>
    </row>
    <row r="9" spans="1:9" ht="15.95" customHeight="1">
      <c r="A9" s="118"/>
      <c r="B9" s="118"/>
      <c r="C9" s="54" t="s">
        <v>635</v>
      </c>
      <c r="D9" s="56" t="str">
        <f>"직.노*"&amp;H9*100&amp;"%"</f>
        <v>직.노*15%</v>
      </c>
      <c r="E9" s="62">
        <f>ROUNDDOWN(E8*H9, 0)</f>
        <v>0</v>
      </c>
      <c r="F9" s="54" t="s">
        <v>302</v>
      </c>
      <c r="G9" s="1" t="s">
        <v>607</v>
      </c>
      <c r="H9">
        <v>0.15</v>
      </c>
      <c r="I9">
        <f t="shared" si="0"/>
        <v>0</v>
      </c>
    </row>
    <row r="10" spans="1:9" ht="15.95" customHeight="1">
      <c r="A10" s="118"/>
      <c r="B10" s="119"/>
      <c r="C10" s="55" t="s">
        <v>633</v>
      </c>
      <c r="D10" s="55" t="s">
        <v>302</v>
      </c>
      <c r="E10" s="51">
        <f>SUM(E8:E9)</f>
        <v>0</v>
      </c>
      <c r="F10" s="55" t="s">
        <v>302</v>
      </c>
      <c r="G10" s="1" t="s">
        <v>608</v>
      </c>
      <c r="H10">
        <v>0</v>
      </c>
      <c r="I10">
        <f t="shared" si="0"/>
        <v>0</v>
      </c>
    </row>
    <row r="11" spans="1:9" ht="15.95" customHeight="1">
      <c r="A11" s="118"/>
      <c r="B11" s="117" t="s">
        <v>636</v>
      </c>
      <c r="C11" s="53" t="s">
        <v>637</v>
      </c>
      <c r="D11" s="53" t="s">
        <v>302</v>
      </c>
      <c r="E11" s="61">
        <f>공종리스트!J13</f>
        <v>0</v>
      </c>
      <c r="F11" s="53" t="s">
        <v>302</v>
      </c>
      <c r="G11" s="1" t="s">
        <v>609</v>
      </c>
      <c r="H11">
        <v>0</v>
      </c>
      <c r="I11">
        <f t="shared" si="0"/>
        <v>0</v>
      </c>
    </row>
    <row r="12" spans="1:9" ht="15.95" customHeight="1">
      <c r="A12" s="118"/>
      <c r="B12" s="118"/>
      <c r="C12" s="58" t="s">
        <v>638</v>
      </c>
      <c r="D12" s="57" t="str">
        <f>"(노)*"&amp;H12*100&amp;"%"</f>
        <v>(노)*3.56%</v>
      </c>
      <c r="E12" s="63">
        <f>ROUNDDOWN((E10)*H12, 0)</f>
        <v>0</v>
      </c>
      <c r="F12" s="58" t="s">
        <v>302</v>
      </c>
      <c r="G12" s="1" t="s">
        <v>610</v>
      </c>
      <c r="H12">
        <v>3.56E-2</v>
      </c>
      <c r="I12">
        <f t="shared" si="0"/>
        <v>0</v>
      </c>
    </row>
    <row r="13" spans="1:9" ht="15.95" customHeight="1">
      <c r="A13" s="118"/>
      <c r="B13" s="118"/>
      <c r="C13" s="58" t="s">
        <v>639</v>
      </c>
      <c r="D13" s="57" t="str">
        <f>"(노)*"&amp;H13*100&amp;"%"</f>
        <v>(노)*1.01%</v>
      </c>
      <c r="E13" s="63">
        <f>ROUNDDOWN((E10)*H13, 0)</f>
        <v>0</v>
      </c>
      <c r="F13" s="58" t="s">
        <v>302</v>
      </c>
      <c r="G13" s="1" t="s">
        <v>611</v>
      </c>
      <c r="H13">
        <v>1.01E-2</v>
      </c>
      <c r="I13">
        <f t="shared" si="0"/>
        <v>0</v>
      </c>
    </row>
    <row r="14" spans="1:9" ht="15.95" customHeight="1">
      <c r="A14" s="118"/>
      <c r="B14" s="118"/>
      <c r="C14" s="58" t="s">
        <v>640</v>
      </c>
      <c r="D14" s="57" t="str">
        <f>"(직.노)*"&amp;H14*100&amp;"%"</f>
        <v>(직.노)*3.545%</v>
      </c>
      <c r="E14" s="63">
        <f>ROUNDDOWN((E8)*H14, 0)</f>
        <v>0</v>
      </c>
      <c r="F14" s="58" t="s">
        <v>302</v>
      </c>
      <c r="G14" s="1" t="s">
        <v>612</v>
      </c>
      <c r="H14">
        <v>3.5450000000000002E-2</v>
      </c>
      <c r="I14">
        <f t="shared" si="0"/>
        <v>0</v>
      </c>
    </row>
    <row r="15" spans="1:9" ht="15.95" customHeight="1">
      <c r="A15" s="118"/>
      <c r="B15" s="118"/>
      <c r="C15" s="58" t="s">
        <v>641</v>
      </c>
      <c r="D15" s="57" t="str">
        <f>"(직.노)*"&amp;H15*100&amp;"%"</f>
        <v>(직.노)*4.5%</v>
      </c>
      <c r="E15" s="63">
        <f>ROUNDDOWN((E8)*H15, 0)</f>
        <v>0</v>
      </c>
      <c r="F15" s="58" t="s">
        <v>302</v>
      </c>
      <c r="G15" s="1" t="s">
        <v>613</v>
      </c>
      <c r="H15">
        <v>4.4999999999999998E-2</v>
      </c>
      <c r="I15">
        <f t="shared" si="0"/>
        <v>0</v>
      </c>
    </row>
    <row r="16" spans="1:9" ht="15.95" customHeight="1">
      <c r="A16" s="118"/>
      <c r="B16" s="118"/>
      <c r="C16" s="58" t="s">
        <v>642</v>
      </c>
      <c r="D16" s="57" t="str">
        <f>"(건강보험료)*"&amp;H16*100&amp;"%"</f>
        <v>(건강보험료)*12.95%</v>
      </c>
      <c r="E16" s="63">
        <f>ROUNDDOWN((E14)*H16, 0)</f>
        <v>0</v>
      </c>
      <c r="F16" s="58" t="s">
        <v>302</v>
      </c>
      <c r="G16" s="1" t="s">
        <v>614</v>
      </c>
      <c r="H16">
        <v>0.1295</v>
      </c>
      <c r="I16">
        <f t="shared" si="0"/>
        <v>0</v>
      </c>
    </row>
    <row r="17" spans="1:9" ht="15.95" customHeight="1">
      <c r="A17" s="118"/>
      <c r="B17" s="118"/>
      <c r="C17" s="58" t="s">
        <v>643</v>
      </c>
      <c r="D17" s="57" t="str">
        <f>"(직.노)*"&amp;H17*100&amp;"%"</f>
        <v>(직.노)*2.3%</v>
      </c>
      <c r="E17" s="63">
        <f>ROUNDDOWN((E8)*H17, 0)</f>
        <v>0</v>
      </c>
      <c r="F17" s="58" t="s">
        <v>302</v>
      </c>
      <c r="G17" s="1" t="s">
        <v>615</v>
      </c>
      <c r="H17">
        <v>2.3E-2</v>
      </c>
      <c r="I17">
        <f t="shared" si="0"/>
        <v>0</v>
      </c>
    </row>
    <row r="18" spans="1:9" ht="15.95" customHeight="1">
      <c r="A18" s="118"/>
      <c r="B18" s="118"/>
      <c r="C18" s="58" t="s">
        <v>644</v>
      </c>
      <c r="D18" s="57" t="str">
        <f>"(재+직.노)*"&amp;H18*100&amp;"%"</f>
        <v>(재+직.노)*3.11%</v>
      </c>
      <c r="E18" s="63">
        <f>ROUNDDOWN((E7+E8)*H18, 0)</f>
        <v>0</v>
      </c>
      <c r="F18" s="58" t="s">
        <v>302</v>
      </c>
      <c r="G18" s="1" t="s">
        <v>616</v>
      </c>
      <c r="H18">
        <v>3.1099999999999999E-2</v>
      </c>
      <c r="I18">
        <f t="shared" si="0"/>
        <v>0</v>
      </c>
    </row>
    <row r="19" spans="1:9" ht="15.95" customHeight="1">
      <c r="A19" s="118"/>
      <c r="B19" s="118"/>
      <c r="C19" s="58" t="s">
        <v>645</v>
      </c>
      <c r="D19" s="57" t="str">
        <f>"(재+노)*"&amp;H19*100&amp;"%"</f>
        <v>(재+노)*4.6%</v>
      </c>
      <c r="E19" s="63">
        <f>ROUNDDOWN((E7+E10)*H19, 0)</f>
        <v>0</v>
      </c>
      <c r="F19" s="58" t="s">
        <v>302</v>
      </c>
      <c r="G19" s="1" t="s">
        <v>617</v>
      </c>
      <c r="H19">
        <v>4.5999999999999999E-2</v>
      </c>
      <c r="I19">
        <f t="shared" si="0"/>
        <v>0</v>
      </c>
    </row>
    <row r="20" spans="1:9" ht="15.95" customHeight="1">
      <c r="A20" s="118"/>
      <c r="B20" s="118"/>
      <c r="C20" s="58" t="s">
        <v>646</v>
      </c>
      <c r="D20" s="57" t="str">
        <f>"(재+직.노+기.경)*"&amp;H20*100&amp;"%"</f>
        <v>(재+직.노+기.경)*0.3%</v>
      </c>
      <c r="E20" s="63">
        <f>ROUNDDOWN((E7+E8+E11)*H20, 0)</f>
        <v>0</v>
      </c>
      <c r="F20" s="58" t="s">
        <v>302</v>
      </c>
      <c r="G20" s="1" t="s">
        <v>618</v>
      </c>
      <c r="H20">
        <v>3.0000000000000001E-3</v>
      </c>
      <c r="I20">
        <f t="shared" si="0"/>
        <v>0</v>
      </c>
    </row>
    <row r="21" spans="1:9" ht="15.95" customHeight="1">
      <c r="A21" s="118"/>
      <c r="B21" s="118"/>
      <c r="C21" s="54" t="s">
        <v>647</v>
      </c>
      <c r="D21" s="54"/>
      <c r="E21" s="62"/>
      <c r="F21" s="54" t="s">
        <v>302</v>
      </c>
      <c r="G21" s="1" t="s">
        <v>619</v>
      </c>
      <c r="H21">
        <v>0</v>
      </c>
      <c r="I21">
        <f t="shared" si="0"/>
        <v>0</v>
      </c>
    </row>
    <row r="22" spans="1:9" ht="15.95" customHeight="1">
      <c r="A22" s="118"/>
      <c r="B22" s="119"/>
      <c r="C22" s="55" t="s">
        <v>633</v>
      </c>
      <c r="D22" s="55" t="s">
        <v>302</v>
      </c>
      <c r="E22" s="51">
        <f>SUM(E11:E21)</f>
        <v>0</v>
      </c>
      <c r="F22" s="55" t="s">
        <v>302</v>
      </c>
      <c r="G22" s="1" t="s">
        <v>620</v>
      </c>
      <c r="H22">
        <v>0</v>
      </c>
      <c r="I22">
        <f t="shared" si="0"/>
        <v>0</v>
      </c>
    </row>
    <row r="23" spans="1:9" ht="15.95" customHeight="1">
      <c r="A23" s="119"/>
      <c r="B23" s="120" t="s">
        <v>648</v>
      </c>
      <c r="C23" s="121"/>
      <c r="D23" s="55" t="s">
        <v>302</v>
      </c>
      <c r="E23" s="51">
        <f>E7+E10+E22</f>
        <v>0</v>
      </c>
      <c r="F23" s="55" t="s">
        <v>302</v>
      </c>
      <c r="G23" s="1" t="s">
        <v>621</v>
      </c>
      <c r="H23">
        <v>0</v>
      </c>
      <c r="I23">
        <f t="shared" si="0"/>
        <v>0</v>
      </c>
    </row>
    <row r="24" spans="1:9" ht="15.95" customHeight="1">
      <c r="A24" s="105" t="s">
        <v>649</v>
      </c>
      <c r="B24" s="106"/>
      <c r="C24" s="106"/>
      <c r="D24" s="59" t="str">
        <f>"(재+노+경)*"&amp;H24*100&amp;"%"</f>
        <v>(재+노+경)*8%</v>
      </c>
      <c r="E24" s="64">
        <f>ROUNDDOWN((E7+E10+E22)*H24, 0)</f>
        <v>0</v>
      </c>
      <c r="F24" s="60" t="s">
        <v>302</v>
      </c>
      <c r="G24" s="1" t="s">
        <v>622</v>
      </c>
      <c r="H24">
        <v>0.08</v>
      </c>
      <c r="I24">
        <f t="shared" si="0"/>
        <v>0</v>
      </c>
    </row>
    <row r="25" spans="1:9" ht="15.95" customHeight="1">
      <c r="A25" s="105" t="s">
        <v>623</v>
      </c>
      <c r="B25" s="106"/>
      <c r="C25" s="106"/>
      <c r="D25" s="59" t="str">
        <f>"(노+경+일)*"&amp;H25*100&amp;"%"</f>
        <v>(노+경+일)*15%</v>
      </c>
      <c r="E25" s="64">
        <f>ROUNDDOWN((E10+E22+E24)*H25, 0)</f>
        <v>0</v>
      </c>
      <c r="F25" s="60" t="s">
        <v>302</v>
      </c>
      <c r="G25" s="1" t="s">
        <v>624</v>
      </c>
      <c r="H25">
        <v>0.15</v>
      </c>
      <c r="I25">
        <f>(I10+I22+I24)*H25</f>
        <v>0</v>
      </c>
    </row>
    <row r="26" spans="1:9" ht="15.95" customHeight="1">
      <c r="A26" s="105" t="s">
        <v>650</v>
      </c>
      <c r="B26" s="106"/>
      <c r="C26" s="106"/>
      <c r="D26" s="60" t="s">
        <v>302</v>
      </c>
      <c r="E26" s="64">
        <f>공종리스트!K15</f>
        <v>0</v>
      </c>
      <c r="F26" s="60" t="s">
        <v>302</v>
      </c>
      <c r="G26" s="1" t="s">
        <v>651</v>
      </c>
      <c r="H26">
        <v>0</v>
      </c>
      <c r="I26">
        <f>E26</f>
        <v>0</v>
      </c>
    </row>
    <row r="27" spans="1:9" ht="15.95" customHeight="1">
      <c r="A27" s="105" t="s">
        <v>625</v>
      </c>
      <c r="B27" s="106"/>
      <c r="C27" s="106"/>
      <c r="D27" s="60" t="s">
        <v>302</v>
      </c>
      <c r="E27" s="64">
        <f>SUM(E23:E26)</f>
        <v>0</v>
      </c>
      <c r="F27" s="60" t="s">
        <v>302</v>
      </c>
      <c r="G27" s="1" t="s">
        <v>626</v>
      </c>
      <c r="H27">
        <v>0</v>
      </c>
      <c r="I27">
        <f>SUM(I23:I25)</f>
        <v>0</v>
      </c>
    </row>
    <row r="28" spans="1:9" ht="15.95" customHeight="1">
      <c r="A28" s="122" t="s">
        <v>652</v>
      </c>
      <c r="B28" s="123"/>
      <c r="C28" s="123"/>
      <c r="D28" s="55" t="s">
        <v>302</v>
      </c>
      <c r="E28" s="65" t="s">
        <v>653</v>
      </c>
      <c r="F28" s="55" t="s">
        <v>302</v>
      </c>
      <c r="G28" s="1" t="s">
        <v>627</v>
      </c>
      <c r="H28">
        <v>0</v>
      </c>
      <c r="I28" t="e">
        <f>I27+I27+#REF!+-1000</f>
        <v>#REF!</v>
      </c>
    </row>
    <row r="29" spans="1:9" ht="15.95" customHeight="1">
      <c r="A29" s="122" t="s">
        <v>628</v>
      </c>
      <c r="B29" s="123"/>
      <c r="C29" s="123"/>
      <c r="D29" s="55" t="s">
        <v>302</v>
      </c>
      <c r="E29" s="51">
        <f>ROUNDDOWN(E31, -4)</f>
        <v>0</v>
      </c>
      <c r="F29" s="55" t="s">
        <v>302</v>
      </c>
      <c r="H29">
        <v>0</v>
      </c>
      <c r="I29" t="e">
        <f>I28</f>
        <v>#REF!</v>
      </c>
    </row>
    <row r="31" spans="1:9">
      <c r="E31" s="4">
        <f>SUM(E27:E27)</f>
        <v>0</v>
      </c>
    </row>
  </sheetData>
  <mergeCells count="17">
    <mergeCell ref="A25:C25"/>
    <mergeCell ref="A26:C26"/>
    <mergeCell ref="A27:C27"/>
    <mergeCell ref="A28:C28"/>
    <mergeCell ref="A29:C29"/>
    <mergeCell ref="A24:C24"/>
    <mergeCell ref="A1:F1"/>
    <mergeCell ref="A2:F2"/>
    <mergeCell ref="A3:C4"/>
    <mergeCell ref="D3:D4"/>
    <mergeCell ref="E3:E4"/>
    <mergeCell ref="F3:F4"/>
    <mergeCell ref="A5:A23"/>
    <mergeCell ref="B5:B7"/>
    <mergeCell ref="B8:B10"/>
    <mergeCell ref="B11:B22"/>
    <mergeCell ref="B23:C23"/>
  </mergeCells>
  <phoneticPr fontId="1" type="noConversion"/>
  <conditionalFormatting sqref="A5:F29">
    <cfRule type="containsText" dxfId="11" priority="1" stopIfTrue="1" operator="containsText" text=".">
      <formula>NOT(ISERROR(SEARCH(".",A5)))</formula>
    </cfRule>
    <cfRule type="notContainsText" dxfId="10" priority="2" stopIfTrue="1" operator="notContains" text=".">
      <formula>ISERROR(SEARCH(".",A5))</formula>
    </cfRule>
  </conditionalFormatting>
  <pageMargins left="0.78740157480314965" right="0.39370078740157483" top="0.47244094488188981" bottom="0.47244094488188981" header="0.31496062992125984" footer="0.15748031496062992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9D86"/>
  </sheetPr>
  <dimension ref="A1:AU24"/>
  <sheetViews>
    <sheetView view="pageBreakPreview"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J20" sqref="J20"/>
    </sheetView>
  </sheetViews>
  <sheetFormatPr defaultRowHeight="16.5"/>
  <cols>
    <col min="1" max="1" width="6.625" style="2" customWidth="1"/>
    <col min="2" max="2" width="29.375" style="2" customWidth="1"/>
    <col min="3" max="4" width="4.625" style="3" customWidth="1"/>
    <col min="5" max="8" width="9.625" style="4" customWidth="1"/>
    <col min="9" max="10" width="8.625" style="4" customWidth="1"/>
    <col min="11" max="11" width="11.625" style="4" customWidth="1"/>
    <col min="12" max="12" width="10.625" style="2" customWidth="1"/>
    <col min="13" max="50" width="0" hidden="1" customWidth="1"/>
  </cols>
  <sheetData>
    <row r="1" spans="1:47" ht="30" customHeight="1">
      <c r="A1" s="107" t="s">
        <v>595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47" ht="20.100000000000001" customHeight="1">
      <c r="A2" s="108" t="s">
        <v>22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47" ht="20.100000000000001" customHeight="1">
      <c r="A3" s="116" t="s">
        <v>596</v>
      </c>
      <c r="B3" s="116" t="s">
        <v>597</v>
      </c>
      <c r="C3" s="116" t="s">
        <v>25</v>
      </c>
      <c r="D3" s="116" t="s">
        <v>403</v>
      </c>
      <c r="E3" s="116" t="s">
        <v>266</v>
      </c>
      <c r="F3" s="116"/>
      <c r="G3" s="116" t="s">
        <v>267</v>
      </c>
      <c r="H3" s="116"/>
      <c r="I3" s="116" t="s">
        <v>268</v>
      </c>
      <c r="J3" s="116"/>
      <c r="K3" s="116" t="s">
        <v>269</v>
      </c>
      <c r="L3" s="116" t="s">
        <v>30</v>
      </c>
    </row>
    <row r="4" spans="1:47" ht="20.100000000000001" customHeight="1">
      <c r="A4" s="116"/>
      <c r="B4" s="116"/>
      <c r="C4" s="116"/>
      <c r="D4" s="116"/>
      <c r="E4" s="5" t="s">
        <v>271</v>
      </c>
      <c r="F4" s="5" t="s">
        <v>408</v>
      </c>
      <c r="G4" s="5" t="s">
        <v>271</v>
      </c>
      <c r="H4" s="5" t="s">
        <v>408</v>
      </c>
      <c r="I4" s="5" t="s">
        <v>271</v>
      </c>
      <c r="J4" s="5" t="s">
        <v>408</v>
      </c>
      <c r="K4" s="116"/>
      <c r="L4" s="116"/>
    </row>
    <row r="5" spans="1:47" ht="20.100000000000001" customHeight="1">
      <c r="A5" s="38" t="s">
        <v>2</v>
      </c>
      <c r="B5" s="38" t="s">
        <v>3</v>
      </c>
      <c r="C5" s="39" t="s">
        <v>1</v>
      </c>
      <c r="D5" s="52">
        <v>1</v>
      </c>
      <c r="E5" s="50"/>
      <c r="F5" s="50">
        <f t="shared" ref="F5:F12" si="0">D5*E5</f>
        <v>0</v>
      </c>
      <c r="G5" s="50"/>
      <c r="H5" s="50">
        <f t="shared" ref="H5:H12" si="1">D5*G5</f>
        <v>0</v>
      </c>
      <c r="I5" s="50">
        <f>내역서!J24</f>
        <v>0</v>
      </c>
      <c r="J5" s="50">
        <f t="shared" ref="J5:J12" si="2">D5*I5</f>
        <v>0</v>
      </c>
      <c r="K5" s="50">
        <f t="shared" ref="K5:K12" si="3">F5+H5+J5</f>
        <v>0</v>
      </c>
      <c r="L5" s="42"/>
      <c r="M5" s="1" t="s">
        <v>0</v>
      </c>
      <c r="N5" s="1" t="s">
        <v>2</v>
      </c>
      <c r="P5">
        <v>1</v>
      </c>
      <c r="Q5">
        <f>D5*내역서!Q24</f>
        <v>0</v>
      </c>
      <c r="R5">
        <f>D5*내역서!R24</f>
        <v>0</v>
      </c>
      <c r="S5">
        <f>D5*내역서!S24</f>
        <v>0</v>
      </c>
      <c r="T5">
        <f>D5*내역서!T24</f>
        <v>0</v>
      </c>
      <c r="U5">
        <f>D5*내역서!U24</f>
        <v>0</v>
      </c>
      <c r="V5">
        <f>D5*내역서!V24</f>
        <v>0</v>
      </c>
      <c r="W5">
        <f>D5*내역서!W24</f>
        <v>0</v>
      </c>
      <c r="X5">
        <f>D5*내역서!X24</f>
        <v>0</v>
      </c>
      <c r="Y5">
        <f>D5*내역서!Y24</f>
        <v>0</v>
      </c>
      <c r="Z5">
        <f>D5*내역서!Z24</f>
        <v>0</v>
      </c>
      <c r="AA5">
        <f>D5*내역서!AA24</f>
        <v>0</v>
      </c>
      <c r="AB5">
        <f>D5*내역서!AB24</f>
        <v>0</v>
      </c>
      <c r="AC5">
        <f>D5*내역서!AC24</f>
        <v>0</v>
      </c>
      <c r="AD5">
        <f>D5*내역서!AD24</f>
        <v>0</v>
      </c>
      <c r="AE5">
        <f>D5*내역서!AE24</f>
        <v>0</v>
      </c>
      <c r="AF5">
        <f>D5*내역서!AF24</f>
        <v>0</v>
      </c>
      <c r="AG5">
        <f>D5*내역서!AG24</f>
        <v>0</v>
      </c>
      <c r="AH5">
        <f>D5*내역서!AH24</f>
        <v>0</v>
      </c>
      <c r="AI5">
        <f>D5*내역서!AI24</f>
        <v>0</v>
      </c>
      <c r="AJ5">
        <f>D5*내역서!AJ24</f>
        <v>0</v>
      </c>
      <c r="AK5">
        <f>D5*내역서!AK24</f>
        <v>0</v>
      </c>
      <c r="AL5">
        <f>D5*내역서!AL24</f>
        <v>0</v>
      </c>
      <c r="AM5">
        <f>D5*내역서!AM24</f>
        <v>0</v>
      </c>
      <c r="AN5">
        <f>D5*내역서!AN24</f>
        <v>0</v>
      </c>
      <c r="AO5">
        <f>D5*내역서!AO24</f>
        <v>0</v>
      </c>
      <c r="AP5">
        <f>D5*내역서!AP24</f>
        <v>0</v>
      </c>
      <c r="AQ5">
        <f>D5*내역서!AQ24</f>
        <v>0</v>
      </c>
      <c r="AR5">
        <f>D5*내역서!AR24</f>
        <v>0</v>
      </c>
      <c r="AS5">
        <f>D5*내역서!AS24</f>
        <v>0</v>
      </c>
      <c r="AT5">
        <f>D5*내역서!AT24</f>
        <v>0</v>
      </c>
      <c r="AU5">
        <f>D5*내역서!AU24</f>
        <v>0</v>
      </c>
    </row>
    <row r="6" spans="1:47" ht="20.100000000000001" customHeight="1">
      <c r="A6" s="38" t="s">
        <v>4</v>
      </c>
      <c r="B6" s="38" t="s">
        <v>5</v>
      </c>
      <c r="C6" s="39" t="s">
        <v>1</v>
      </c>
      <c r="D6" s="52">
        <v>1</v>
      </c>
      <c r="E6" s="50"/>
      <c r="F6" s="50">
        <f t="shared" si="0"/>
        <v>0</v>
      </c>
      <c r="G6" s="50"/>
      <c r="H6" s="50">
        <f t="shared" si="1"/>
        <v>0</v>
      </c>
      <c r="I6" s="50">
        <f>내역서!J104</f>
        <v>0</v>
      </c>
      <c r="J6" s="50">
        <f t="shared" si="2"/>
        <v>0</v>
      </c>
      <c r="K6" s="50">
        <f t="shared" si="3"/>
        <v>0</v>
      </c>
      <c r="L6" s="42"/>
      <c r="M6" s="1" t="s">
        <v>0</v>
      </c>
      <c r="N6" s="1" t="s">
        <v>4</v>
      </c>
      <c r="P6">
        <v>1</v>
      </c>
      <c r="Q6">
        <f>D6*내역서!Q104</f>
        <v>0</v>
      </c>
      <c r="R6">
        <f>D6*내역서!R104</f>
        <v>0</v>
      </c>
      <c r="S6">
        <f>D6*내역서!S104</f>
        <v>0</v>
      </c>
      <c r="T6">
        <f>D6*내역서!T104</f>
        <v>0</v>
      </c>
      <c r="U6">
        <f>D6*내역서!U104</f>
        <v>0</v>
      </c>
      <c r="V6">
        <f>D6*내역서!V104</f>
        <v>0</v>
      </c>
      <c r="W6">
        <f>D6*내역서!W104</f>
        <v>0</v>
      </c>
      <c r="X6">
        <f>D6*내역서!X104</f>
        <v>0</v>
      </c>
      <c r="Y6">
        <f>D6*내역서!Y104</f>
        <v>0</v>
      </c>
      <c r="Z6">
        <f>D6*내역서!Z104</f>
        <v>0</v>
      </c>
      <c r="AA6">
        <f>D6*내역서!AA104</f>
        <v>0</v>
      </c>
      <c r="AB6">
        <f>D6*내역서!AB104</f>
        <v>0</v>
      </c>
      <c r="AC6">
        <f>D6*내역서!AC104</f>
        <v>0</v>
      </c>
      <c r="AD6">
        <f>D6*내역서!AD104</f>
        <v>0</v>
      </c>
      <c r="AE6">
        <f>D6*내역서!AE104</f>
        <v>0</v>
      </c>
      <c r="AF6">
        <f>D6*내역서!AF104</f>
        <v>0</v>
      </c>
      <c r="AG6">
        <f>D6*내역서!AG104</f>
        <v>0</v>
      </c>
      <c r="AH6">
        <f>D6*내역서!AH104</f>
        <v>0</v>
      </c>
      <c r="AI6">
        <f>D6*내역서!AI104</f>
        <v>0</v>
      </c>
      <c r="AJ6">
        <f>D6*내역서!AJ104</f>
        <v>0</v>
      </c>
      <c r="AK6">
        <f>D6*내역서!AK104</f>
        <v>0</v>
      </c>
      <c r="AL6">
        <f>D6*내역서!AL104</f>
        <v>0</v>
      </c>
      <c r="AM6">
        <f>D6*내역서!AM104</f>
        <v>0</v>
      </c>
      <c r="AN6">
        <f>D6*내역서!AN104</f>
        <v>0</v>
      </c>
      <c r="AO6">
        <f>D6*내역서!AO104</f>
        <v>0</v>
      </c>
      <c r="AP6">
        <f>D6*내역서!AP104</f>
        <v>0</v>
      </c>
      <c r="AQ6">
        <f>D6*내역서!AQ104</f>
        <v>0</v>
      </c>
      <c r="AR6">
        <f>D6*내역서!AR104</f>
        <v>0</v>
      </c>
      <c r="AS6">
        <f>D6*내역서!AS104</f>
        <v>0</v>
      </c>
      <c r="AT6">
        <f>D6*내역서!AT104</f>
        <v>0</v>
      </c>
      <c r="AU6">
        <f>D6*내역서!AU104</f>
        <v>0</v>
      </c>
    </row>
    <row r="7" spans="1:47" ht="20.100000000000001" customHeight="1">
      <c r="A7" s="38" t="s">
        <v>6</v>
      </c>
      <c r="B7" s="38" t="s">
        <v>7</v>
      </c>
      <c r="C7" s="39" t="s">
        <v>1</v>
      </c>
      <c r="D7" s="52">
        <v>1</v>
      </c>
      <c r="E7" s="50"/>
      <c r="F7" s="50">
        <f t="shared" si="0"/>
        <v>0</v>
      </c>
      <c r="G7" s="50"/>
      <c r="H7" s="50">
        <f t="shared" si="1"/>
        <v>0</v>
      </c>
      <c r="I7" s="50">
        <f>내역서!J144</f>
        <v>0</v>
      </c>
      <c r="J7" s="50">
        <f t="shared" si="2"/>
        <v>0</v>
      </c>
      <c r="K7" s="50">
        <f t="shared" si="3"/>
        <v>0</v>
      </c>
      <c r="L7" s="42"/>
      <c r="M7" s="1" t="s">
        <v>0</v>
      </c>
      <c r="N7" s="1" t="s">
        <v>6</v>
      </c>
      <c r="P7">
        <v>1</v>
      </c>
      <c r="Q7">
        <f>D7*내역서!Q144</f>
        <v>0</v>
      </c>
      <c r="R7">
        <f>D7*내역서!R144</f>
        <v>0</v>
      </c>
      <c r="S7">
        <f>D7*내역서!S144</f>
        <v>0</v>
      </c>
      <c r="T7">
        <f>D7*내역서!T144</f>
        <v>0</v>
      </c>
      <c r="U7">
        <f>D7*내역서!U144</f>
        <v>0</v>
      </c>
      <c r="V7">
        <f>D7*내역서!V144</f>
        <v>0</v>
      </c>
      <c r="W7">
        <f>D7*내역서!W144</f>
        <v>0</v>
      </c>
      <c r="X7">
        <f>D7*내역서!X144</f>
        <v>0</v>
      </c>
      <c r="Y7">
        <f>D7*내역서!Y144</f>
        <v>0</v>
      </c>
      <c r="Z7">
        <f>D7*내역서!Z144</f>
        <v>0</v>
      </c>
      <c r="AA7">
        <f>D7*내역서!AA144</f>
        <v>0</v>
      </c>
      <c r="AB7">
        <f>D7*내역서!AB144</f>
        <v>0</v>
      </c>
      <c r="AC7">
        <f>D7*내역서!AC144</f>
        <v>0</v>
      </c>
      <c r="AD7">
        <f>D7*내역서!AD144</f>
        <v>0</v>
      </c>
      <c r="AE7">
        <f>D7*내역서!AE144</f>
        <v>0</v>
      </c>
      <c r="AF7">
        <f>D7*내역서!AF144</f>
        <v>0</v>
      </c>
      <c r="AG7">
        <f>D7*내역서!AG144</f>
        <v>0</v>
      </c>
      <c r="AH7">
        <f>D7*내역서!AH144</f>
        <v>0</v>
      </c>
      <c r="AI7">
        <f>D7*내역서!AI144</f>
        <v>0</v>
      </c>
      <c r="AJ7">
        <f>D7*내역서!AJ144</f>
        <v>0</v>
      </c>
      <c r="AK7">
        <f>D7*내역서!AK144</f>
        <v>0</v>
      </c>
      <c r="AL7">
        <f>D7*내역서!AL144</f>
        <v>0</v>
      </c>
      <c r="AM7">
        <f>D7*내역서!AM144</f>
        <v>0</v>
      </c>
      <c r="AN7">
        <f>D7*내역서!AN144</f>
        <v>0</v>
      </c>
      <c r="AO7">
        <f>D7*내역서!AO144</f>
        <v>0</v>
      </c>
      <c r="AP7">
        <f>D7*내역서!AP144</f>
        <v>0</v>
      </c>
      <c r="AQ7">
        <f>D7*내역서!AQ144</f>
        <v>0</v>
      </c>
      <c r="AR7">
        <f>D7*내역서!AR144</f>
        <v>0</v>
      </c>
      <c r="AS7">
        <f>D7*내역서!AS144</f>
        <v>0</v>
      </c>
      <c r="AT7">
        <f>D7*내역서!AT144</f>
        <v>0</v>
      </c>
      <c r="AU7">
        <f>D7*내역서!AU144</f>
        <v>0</v>
      </c>
    </row>
    <row r="8" spans="1:47" ht="20.100000000000001" customHeight="1">
      <c r="A8" s="38" t="s">
        <v>8</v>
      </c>
      <c r="B8" s="38" t="s">
        <v>9</v>
      </c>
      <c r="C8" s="39" t="s">
        <v>1</v>
      </c>
      <c r="D8" s="52">
        <v>1</v>
      </c>
      <c r="E8" s="50"/>
      <c r="F8" s="50">
        <f t="shared" si="0"/>
        <v>0</v>
      </c>
      <c r="G8" s="50"/>
      <c r="H8" s="50">
        <f t="shared" si="1"/>
        <v>0</v>
      </c>
      <c r="I8" s="50">
        <f>내역서!J164</f>
        <v>0</v>
      </c>
      <c r="J8" s="50">
        <f t="shared" si="2"/>
        <v>0</v>
      </c>
      <c r="K8" s="50">
        <f t="shared" si="3"/>
        <v>0</v>
      </c>
      <c r="L8" s="42"/>
      <c r="M8" s="1" t="s">
        <v>0</v>
      </c>
      <c r="N8" s="1" t="s">
        <v>8</v>
      </c>
      <c r="P8">
        <v>1</v>
      </c>
      <c r="Q8">
        <f>D8*내역서!Q164</f>
        <v>0</v>
      </c>
      <c r="R8">
        <f>D8*내역서!R164</f>
        <v>0</v>
      </c>
      <c r="S8">
        <f>D8*내역서!S164</f>
        <v>0</v>
      </c>
      <c r="T8">
        <f>D8*내역서!T164</f>
        <v>0</v>
      </c>
      <c r="U8">
        <f>D8*내역서!U164</f>
        <v>0</v>
      </c>
      <c r="V8">
        <f>D8*내역서!V164</f>
        <v>0</v>
      </c>
      <c r="W8">
        <f>D8*내역서!W164</f>
        <v>0</v>
      </c>
      <c r="X8">
        <f>D8*내역서!X164</f>
        <v>0</v>
      </c>
      <c r="Y8">
        <f>D8*내역서!Y164</f>
        <v>0</v>
      </c>
      <c r="Z8">
        <f>D8*내역서!Z164</f>
        <v>0</v>
      </c>
      <c r="AA8">
        <f>D8*내역서!AA164</f>
        <v>0</v>
      </c>
      <c r="AB8">
        <f>D8*내역서!AB164</f>
        <v>0</v>
      </c>
      <c r="AC8">
        <f>D8*내역서!AC164</f>
        <v>0</v>
      </c>
      <c r="AD8">
        <f>D8*내역서!AD164</f>
        <v>0</v>
      </c>
      <c r="AE8">
        <f>D8*내역서!AE164</f>
        <v>0</v>
      </c>
      <c r="AF8">
        <f>D8*내역서!AF164</f>
        <v>0</v>
      </c>
      <c r="AG8">
        <f>D8*내역서!AG164</f>
        <v>0</v>
      </c>
      <c r="AH8">
        <f>D8*내역서!AH164</f>
        <v>0</v>
      </c>
      <c r="AI8">
        <f>D8*내역서!AI164</f>
        <v>0</v>
      </c>
      <c r="AJ8">
        <f>D8*내역서!AJ164</f>
        <v>0</v>
      </c>
      <c r="AK8">
        <f>D8*내역서!AK164</f>
        <v>0</v>
      </c>
      <c r="AL8">
        <f>D8*내역서!AL164</f>
        <v>0</v>
      </c>
      <c r="AM8">
        <f>D8*내역서!AM164</f>
        <v>0</v>
      </c>
      <c r="AN8">
        <f>D8*내역서!AN164</f>
        <v>0</v>
      </c>
      <c r="AO8">
        <f>D8*내역서!AO164</f>
        <v>0</v>
      </c>
      <c r="AP8">
        <f>D8*내역서!AP164</f>
        <v>0</v>
      </c>
      <c r="AQ8">
        <f>D8*내역서!AQ164</f>
        <v>0</v>
      </c>
      <c r="AR8">
        <f>D8*내역서!AR164</f>
        <v>0</v>
      </c>
      <c r="AS8">
        <f>D8*내역서!AS164</f>
        <v>0</v>
      </c>
      <c r="AT8">
        <f>D8*내역서!AT164</f>
        <v>0</v>
      </c>
      <c r="AU8">
        <f>D8*내역서!AU164</f>
        <v>0</v>
      </c>
    </row>
    <row r="9" spans="1:47" ht="20.100000000000001" customHeight="1">
      <c r="A9" s="38" t="s">
        <v>10</v>
      </c>
      <c r="B9" s="38" t="s">
        <v>11</v>
      </c>
      <c r="C9" s="39" t="s">
        <v>1</v>
      </c>
      <c r="D9" s="52">
        <v>1</v>
      </c>
      <c r="E9" s="50"/>
      <c r="F9" s="50">
        <f t="shared" si="0"/>
        <v>0</v>
      </c>
      <c r="G9" s="50"/>
      <c r="H9" s="50">
        <f t="shared" si="1"/>
        <v>0</v>
      </c>
      <c r="I9" s="50">
        <f>내역서!J224</f>
        <v>0</v>
      </c>
      <c r="J9" s="50">
        <f t="shared" si="2"/>
        <v>0</v>
      </c>
      <c r="K9" s="50">
        <f t="shared" si="3"/>
        <v>0</v>
      </c>
      <c r="L9" s="42"/>
      <c r="M9" s="1" t="s">
        <v>0</v>
      </c>
      <c r="N9" s="1" t="s">
        <v>10</v>
      </c>
      <c r="P9">
        <v>1</v>
      </c>
      <c r="Q9">
        <f>D9*내역서!Q224</f>
        <v>0</v>
      </c>
      <c r="R9">
        <f>D9*내역서!R224</f>
        <v>0</v>
      </c>
      <c r="S9">
        <f>D9*내역서!S224</f>
        <v>0</v>
      </c>
      <c r="T9">
        <f>D9*내역서!T224</f>
        <v>0</v>
      </c>
      <c r="U9">
        <f>D9*내역서!U224</f>
        <v>0</v>
      </c>
      <c r="V9">
        <f>D9*내역서!V224</f>
        <v>0</v>
      </c>
      <c r="W9">
        <f>D9*내역서!W224</f>
        <v>0</v>
      </c>
      <c r="X9">
        <f>D9*내역서!X224</f>
        <v>0</v>
      </c>
      <c r="Y9">
        <f>D9*내역서!Y224</f>
        <v>0</v>
      </c>
      <c r="Z9">
        <f>D9*내역서!Z224</f>
        <v>0</v>
      </c>
      <c r="AA9">
        <f>D9*내역서!AA224</f>
        <v>0</v>
      </c>
      <c r="AB9">
        <f>D9*내역서!AB224</f>
        <v>0</v>
      </c>
      <c r="AC9">
        <f>D9*내역서!AC224</f>
        <v>0</v>
      </c>
      <c r="AD9">
        <f>D9*내역서!AD224</f>
        <v>0</v>
      </c>
      <c r="AE9">
        <f>D9*내역서!AE224</f>
        <v>0</v>
      </c>
      <c r="AF9">
        <f>D9*내역서!AF224</f>
        <v>0</v>
      </c>
      <c r="AG9">
        <f>D9*내역서!AG224</f>
        <v>0</v>
      </c>
      <c r="AH9">
        <f>D9*내역서!AH224</f>
        <v>0</v>
      </c>
      <c r="AI9">
        <f>D9*내역서!AI224</f>
        <v>0</v>
      </c>
      <c r="AJ9">
        <f>D9*내역서!AJ224</f>
        <v>0</v>
      </c>
      <c r="AK9">
        <f>D9*내역서!AK224</f>
        <v>0</v>
      </c>
      <c r="AL9">
        <f>D9*내역서!AL224</f>
        <v>0</v>
      </c>
      <c r="AM9">
        <f>D9*내역서!AM224</f>
        <v>0</v>
      </c>
      <c r="AN9">
        <f>D9*내역서!AN224</f>
        <v>0</v>
      </c>
      <c r="AO9">
        <f>D9*내역서!AO224</f>
        <v>0</v>
      </c>
      <c r="AP9">
        <f>D9*내역서!AP224</f>
        <v>0</v>
      </c>
      <c r="AQ9">
        <f>D9*내역서!AQ224</f>
        <v>0</v>
      </c>
      <c r="AR9">
        <f>D9*내역서!AR224</f>
        <v>0</v>
      </c>
      <c r="AS9">
        <f>D9*내역서!AS224</f>
        <v>0</v>
      </c>
      <c r="AT9">
        <f>D9*내역서!AT224</f>
        <v>0</v>
      </c>
      <c r="AU9">
        <f>D9*내역서!AU224</f>
        <v>0</v>
      </c>
    </row>
    <row r="10" spans="1:47" ht="20.100000000000001" customHeight="1">
      <c r="A10" s="38" t="s">
        <v>12</v>
      </c>
      <c r="B10" s="38" t="s">
        <v>13</v>
      </c>
      <c r="C10" s="39" t="s">
        <v>1</v>
      </c>
      <c r="D10" s="52">
        <v>1</v>
      </c>
      <c r="E10" s="50"/>
      <c r="F10" s="50">
        <f t="shared" si="0"/>
        <v>0</v>
      </c>
      <c r="G10" s="50"/>
      <c r="H10" s="50">
        <f t="shared" si="1"/>
        <v>0</v>
      </c>
      <c r="I10" s="50">
        <f>내역서!J244</f>
        <v>0</v>
      </c>
      <c r="J10" s="50">
        <f t="shared" si="2"/>
        <v>0</v>
      </c>
      <c r="K10" s="50">
        <f t="shared" si="3"/>
        <v>0</v>
      </c>
      <c r="L10" s="42"/>
      <c r="M10" s="1" t="s">
        <v>0</v>
      </c>
      <c r="N10" s="1" t="s">
        <v>12</v>
      </c>
      <c r="P10">
        <v>1</v>
      </c>
      <c r="Q10">
        <f>D10*내역서!Q244</f>
        <v>0</v>
      </c>
      <c r="R10">
        <f>D10*내역서!R244</f>
        <v>0</v>
      </c>
      <c r="S10">
        <f>D10*내역서!S244</f>
        <v>0</v>
      </c>
      <c r="T10">
        <f>D10*내역서!T244</f>
        <v>0</v>
      </c>
      <c r="U10">
        <f>D10*내역서!U244</f>
        <v>0</v>
      </c>
      <c r="V10">
        <f>D10*내역서!V244</f>
        <v>0</v>
      </c>
      <c r="W10">
        <f>D10*내역서!W244</f>
        <v>0</v>
      </c>
      <c r="X10">
        <f>D10*내역서!X244</f>
        <v>0</v>
      </c>
      <c r="Y10">
        <f>D10*내역서!Y244</f>
        <v>0</v>
      </c>
      <c r="Z10">
        <f>D10*내역서!Z244</f>
        <v>0</v>
      </c>
      <c r="AA10">
        <f>D10*내역서!AA244</f>
        <v>0</v>
      </c>
      <c r="AB10">
        <f>D10*내역서!AB244</f>
        <v>0</v>
      </c>
      <c r="AC10">
        <f>D10*내역서!AC244</f>
        <v>0</v>
      </c>
      <c r="AD10">
        <f>D10*내역서!AD244</f>
        <v>0</v>
      </c>
      <c r="AE10">
        <f>D10*내역서!AE244</f>
        <v>0</v>
      </c>
      <c r="AF10">
        <f>D10*내역서!AF244</f>
        <v>0</v>
      </c>
      <c r="AG10">
        <f>D10*내역서!AG244</f>
        <v>0</v>
      </c>
      <c r="AH10">
        <f>D10*내역서!AH244</f>
        <v>0</v>
      </c>
      <c r="AI10">
        <f>D10*내역서!AI244</f>
        <v>0</v>
      </c>
      <c r="AJ10">
        <f>D10*내역서!AJ244</f>
        <v>0</v>
      </c>
      <c r="AK10">
        <f>D10*내역서!AK244</f>
        <v>0</v>
      </c>
      <c r="AL10">
        <f>D10*내역서!AL244</f>
        <v>0</v>
      </c>
      <c r="AM10">
        <f>D10*내역서!AM244</f>
        <v>0</v>
      </c>
      <c r="AN10">
        <f>D10*내역서!AN244</f>
        <v>0</v>
      </c>
      <c r="AO10">
        <f>D10*내역서!AO244</f>
        <v>0</v>
      </c>
      <c r="AP10">
        <f>D10*내역서!AP244</f>
        <v>0</v>
      </c>
      <c r="AQ10">
        <f>D10*내역서!AQ244</f>
        <v>0</v>
      </c>
      <c r="AR10">
        <f>D10*내역서!AR244</f>
        <v>0</v>
      </c>
      <c r="AS10">
        <f>D10*내역서!AS244</f>
        <v>0</v>
      </c>
      <c r="AT10">
        <f>D10*내역서!AT244</f>
        <v>0</v>
      </c>
      <c r="AU10">
        <f>D10*내역서!AU244</f>
        <v>0</v>
      </c>
    </row>
    <row r="11" spans="1:47" ht="20.100000000000001" customHeight="1">
      <c r="A11" s="38" t="s">
        <v>17</v>
      </c>
      <c r="B11" s="38" t="s">
        <v>18</v>
      </c>
      <c r="C11" s="39" t="s">
        <v>1</v>
      </c>
      <c r="D11" s="52">
        <v>1</v>
      </c>
      <c r="E11" s="50"/>
      <c r="F11" s="50">
        <f t="shared" si="0"/>
        <v>0</v>
      </c>
      <c r="G11" s="50"/>
      <c r="H11" s="50">
        <f t="shared" si="1"/>
        <v>0</v>
      </c>
      <c r="I11" s="50">
        <f>내역서!J284</f>
        <v>0</v>
      </c>
      <c r="J11" s="50">
        <f t="shared" si="2"/>
        <v>0</v>
      </c>
      <c r="K11" s="50">
        <f t="shared" si="3"/>
        <v>0</v>
      </c>
      <c r="L11" s="42"/>
      <c r="M11" s="1" t="s">
        <v>0</v>
      </c>
      <c r="N11" s="1" t="s">
        <v>17</v>
      </c>
      <c r="P11">
        <v>1</v>
      </c>
      <c r="Q11">
        <f>D11*내역서!Q284</f>
        <v>0</v>
      </c>
      <c r="R11">
        <f>D11*내역서!R284</f>
        <v>0</v>
      </c>
      <c r="S11">
        <f>D11*내역서!S284</f>
        <v>0</v>
      </c>
      <c r="T11">
        <f>D11*내역서!T284</f>
        <v>0</v>
      </c>
      <c r="U11">
        <f>D11*내역서!U284</f>
        <v>0</v>
      </c>
      <c r="V11">
        <f>D11*내역서!V284</f>
        <v>0</v>
      </c>
      <c r="W11">
        <f>D11*내역서!W284</f>
        <v>0</v>
      </c>
      <c r="X11">
        <f>D11*내역서!X284</f>
        <v>0</v>
      </c>
      <c r="Y11">
        <f>D11*내역서!Y284</f>
        <v>0</v>
      </c>
      <c r="Z11">
        <f>D11*내역서!Z284</f>
        <v>0</v>
      </c>
      <c r="AA11">
        <f>D11*내역서!AA284</f>
        <v>0</v>
      </c>
      <c r="AB11">
        <f>D11*내역서!AB284</f>
        <v>0</v>
      </c>
      <c r="AC11">
        <f>D11*내역서!AC284</f>
        <v>0</v>
      </c>
      <c r="AD11">
        <f>D11*내역서!AD284</f>
        <v>0</v>
      </c>
      <c r="AE11">
        <f>D11*내역서!AE284</f>
        <v>0</v>
      </c>
      <c r="AF11">
        <f>D11*내역서!AF284</f>
        <v>0</v>
      </c>
      <c r="AG11">
        <f>D11*내역서!AG284</f>
        <v>0</v>
      </c>
      <c r="AH11">
        <f>D11*내역서!AH284</f>
        <v>0</v>
      </c>
      <c r="AI11">
        <f>D11*내역서!AI284</f>
        <v>0</v>
      </c>
      <c r="AJ11">
        <f>D11*내역서!AJ284</f>
        <v>0</v>
      </c>
      <c r="AK11">
        <f>D11*내역서!AK284</f>
        <v>0</v>
      </c>
      <c r="AL11">
        <f>D11*내역서!AL284</f>
        <v>0</v>
      </c>
      <c r="AM11">
        <f>D11*내역서!AM284</f>
        <v>0</v>
      </c>
      <c r="AN11">
        <f>D11*내역서!AN284</f>
        <v>0</v>
      </c>
      <c r="AO11">
        <f>D11*내역서!AO284</f>
        <v>0</v>
      </c>
      <c r="AP11">
        <f>D11*내역서!AP284</f>
        <v>0</v>
      </c>
      <c r="AQ11">
        <f>D11*내역서!AQ284</f>
        <v>0</v>
      </c>
      <c r="AR11">
        <f>D11*내역서!AR284</f>
        <v>0</v>
      </c>
      <c r="AS11">
        <f>D11*내역서!AS284</f>
        <v>0</v>
      </c>
      <c r="AT11">
        <f>D11*내역서!AT284</f>
        <v>0</v>
      </c>
      <c r="AU11">
        <f>D11*내역서!AU284</f>
        <v>0</v>
      </c>
    </row>
    <row r="12" spans="1:47" ht="20.100000000000001" customHeight="1">
      <c r="A12" s="38" t="s">
        <v>19</v>
      </c>
      <c r="B12" s="38" t="s">
        <v>20</v>
      </c>
      <c r="C12" s="39" t="s">
        <v>1</v>
      </c>
      <c r="D12" s="52">
        <v>1</v>
      </c>
      <c r="E12" s="50"/>
      <c r="F12" s="50">
        <f t="shared" si="0"/>
        <v>0</v>
      </c>
      <c r="G12" s="50"/>
      <c r="H12" s="50">
        <f t="shared" si="1"/>
        <v>0</v>
      </c>
      <c r="I12" s="50">
        <f>내역서!J344</f>
        <v>0</v>
      </c>
      <c r="J12" s="50">
        <f t="shared" si="2"/>
        <v>0</v>
      </c>
      <c r="K12" s="50">
        <f t="shared" si="3"/>
        <v>0</v>
      </c>
      <c r="L12" s="42"/>
      <c r="M12" s="1" t="s">
        <v>0</v>
      </c>
      <c r="N12" s="1" t="s">
        <v>19</v>
      </c>
      <c r="P12">
        <v>1</v>
      </c>
      <c r="Q12">
        <f>D12*내역서!Q344</f>
        <v>0</v>
      </c>
      <c r="R12">
        <f>D12*내역서!R344</f>
        <v>0</v>
      </c>
      <c r="S12">
        <f>D12*내역서!S344</f>
        <v>0</v>
      </c>
      <c r="T12">
        <f>D12*내역서!T344</f>
        <v>0</v>
      </c>
      <c r="U12">
        <f>D12*내역서!U344</f>
        <v>0</v>
      </c>
      <c r="V12">
        <f>D12*내역서!V344</f>
        <v>0</v>
      </c>
      <c r="W12">
        <f>D12*내역서!W344</f>
        <v>0</v>
      </c>
      <c r="X12">
        <f>D12*내역서!X344</f>
        <v>0</v>
      </c>
      <c r="Y12">
        <f>D12*내역서!Y344</f>
        <v>0</v>
      </c>
      <c r="Z12">
        <f>D12*내역서!Z344</f>
        <v>0</v>
      </c>
      <c r="AA12">
        <f>D12*내역서!AA344</f>
        <v>0</v>
      </c>
      <c r="AB12">
        <f>D12*내역서!AB344</f>
        <v>0</v>
      </c>
      <c r="AC12">
        <f>D12*내역서!AC344</f>
        <v>0</v>
      </c>
      <c r="AD12">
        <f>D12*내역서!AD344</f>
        <v>0</v>
      </c>
      <c r="AE12">
        <f>D12*내역서!AE344</f>
        <v>0</v>
      </c>
      <c r="AF12">
        <f>D12*내역서!AF344</f>
        <v>0</v>
      </c>
      <c r="AG12">
        <f>D12*내역서!AG344</f>
        <v>0</v>
      </c>
      <c r="AH12">
        <f>D12*내역서!AH344</f>
        <v>0</v>
      </c>
      <c r="AI12">
        <f>D12*내역서!AI344</f>
        <v>0</v>
      </c>
      <c r="AJ12">
        <f>D12*내역서!AJ344</f>
        <v>0</v>
      </c>
      <c r="AK12">
        <f>D12*내역서!AK344</f>
        <v>0</v>
      </c>
      <c r="AL12">
        <f>D12*내역서!AL344</f>
        <v>0</v>
      </c>
      <c r="AM12">
        <f>D12*내역서!AM344</f>
        <v>0</v>
      </c>
      <c r="AN12">
        <f>D12*내역서!AN344</f>
        <v>0</v>
      </c>
      <c r="AO12">
        <f>D12*내역서!AO344</f>
        <v>0</v>
      </c>
      <c r="AP12">
        <f>D12*내역서!AP344</f>
        <v>0</v>
      </c>
      <c r="AQ12">
        <f>D12*내역서!AQ344</f>
        <v>0</v>
      </c>
      <c r="AR12">
        <f>D12*내역서!AR344</f>
        <v>0</v>
      </c>
      <c r="AS12">
        <f>D12*내역서!AS344</f>
        <v>0</v>
      </c>
      <c r="AT12">
        <f>D12*내역서!AT344</f>
        <v>0</v>
      </c>
      <c r="AU12">
        <f>D12*내역서!AU344</f>
        <v>0</v>
      </c>
    </row>
    <row r="13" spans="1:47" s="71" customFormat="1" ht="20.100000000000001" customHeight="1">
      <c r="A13" s="67"/>
      <c r="B13" s="66" t="s">
        <v>654</v>
      </c>
      <c r="C13" s="66"/>
      <c r="D13" s="68"/>
      <c r="E13" s="69"/>
      <c r="F13" s="69">
        <f>SUM(F5:F12)</f>
        <v>0</v>
      </c>
      <c r="G13" s="69"/>
      <c r="H13" s="69">
        <f>SUM(H5:H12)</f>
        <v>0</v>
      </c>
      <c r="I13" s="69"/>
      <c r="J13" s="69">
        <f>SUM(J5:J12)</f>
        <v>0</v>
      </c>
      <c r="K13" s="69">
        <f>F13+H13+J13</f>
        <v>0</v>
      </c>
      <c r="L13" s="70"/>
      <c r="N13" s="72" t="s">
        <v>0</v>
      </c>
      <c r="P13" s="71">
        <v>1</v>
      </c>
      <c r="Q13" s="71">
        <v>0</v>
      </c>
      <c r="R13" s="71">
        <v>0</v>
      </c>
      <c r="S13" s="71">
        <v>0</v>
      </c>
      <c r="T13" s="71">
        <v>0</v>
      </c>
      <c r="U13" s="71">
        <v>0</v>
      </c>
      <c r="V13" s="71">
        <v>0</v>
      </c>
      <c r="W13" s="71">
        <v>3500000</v>
      </c>
      <c r="X13" s="71">
        <v>0</v>
      </c>
      <c r="Y13" s="71">
        <v>0</v>
      </c>
      <c r="Z13" s="71">
        <v>0</v>
      </c>
      <c r="AA13" s="71">
        <v>0</v>
      </c>
      <c r="AB13" s="71">
        <v>0</v>
      </c>
      <c r="AC13" s="71">
        <v>0</v>
      </c>
      <c r="AD13" s="71">
        <v>0</v>
      </c>
      <c r="AE13" s="71">
        <v>0</v>
      </c>
      <c r="AF13" s="71">
        <v>0</v>
      </c>
      <c r="AG13" s="71">
        <v>0</v>
      </c>
      <c r="AH13" s="71">
        <v>0</v>
      </c>
      <c r="AI13" s="71">
        <v>0</v>
      </c>
      <c r="AJ13" s="71">
        <v>1085869</v>
      </c>
      <c r="AK13" s="71">
        <v>0</v>
      </c>
      <c r="AL13" s="71">
        <v>0</v>
      </c>
      <c r="AM13" s="71">
        <v>0</v>
      </c>
      <c r="AN13" s="71">
        <v>0</v>
      </c>
      <c r="AO13" s="71">
        <v>0</v>
      </c>
      <c r="AP13" s="71">
        <v>0</v>
      </c>
      <c r="AQ13" s="71">
        <v>0</v>
      </c>
      <c r="AR13" s="71">
        <v>0</v>
      </c>
      <c r="AS13" s="71">
        <v>0</v>
      </c>
      <c r="AT13" s="71">
        <v>0</v>
      </c>
      <c r="AU13" s="71">
        <v>0</v>
      </c>
    </row>
    <row r="14" spans="1:47" ht="20.100000000000001" customHeight="1">
      <c r="A14" s="42"/>
      <c r="B14" s="42"/>
      <c r="C14" s="43"/>
      <c r="D14" s="52"/>
      <c r="E14" s="50"/>
      <c r="F14" s="50"/>
      <c r="G14" s="50"/>
      <c r="H14" s="50"/>
      <c r="I14" s="50"/>
      <c r="J14" s="50"/>
      <c r="K14" s="50"/>
      <c r="L14" s="42"/>
    </row>
    <row r="15" spans="1:47" ht="20.100000000000001" customHeight="1">
      <c r="A15" s="38" t="s">
        <v>14</v>
      </c>
      <c r="B15" s="38" t="s">
        <v>15</v>
      </c>
      <c r="C15" s="39" t="s">
        <v>1</v>
      </c>
      <c r="D15" s="52">
        <v>1</v>
      </c>
      <c r="E15" s="50">
        <f>내역서!F264</f>
        <v>0</v>
      </c>
      <c r="F15" s="50">
        <f>D15*E15</f>
        <v>0</v>
      </c>
      <c r="G15" s="50">
        <f>내역서!H264</f>
        <v>0</v>
      </c>
      <c r="H15" s="50">
        <f>D15*G15</f>
        <v>0</v>
      </c>
      <c r="I15" s="50"/>
      <c r="J15" s="50">
        <f>D15*I15</f>
        <v>0</v>
      </c>
      <c r="K15" s="50">
        <f>F15+H15+J15</f>
        <v>0</v>
      </c>
      <c r="L15" s="38" t="s">
        <v>16</v>
      </c>
      <c r="N15" s="1" t="s">
        <v>14</v>
      </c>
      <c r="Q15">
        <f>D15*내역서!Q264</f>
        <v>0</v>
      </c>
      <c r="R15">
        <f>D15*내역서!R264</f>
        <v>0</v>
      </c>
      <c r="S15">
        <f>D15*내역서!S264</f>
        <v>0</v>
      </c>
      <c r="T15">
        <f>D15*내역서!T264</f>
        <v>0</v>
      </c>
      <c r="U15">
        <f>D15*내역서!U264</f>
        <v>0</v>
      </c>
      <c r="V15">
        <f>D15*내역서!V264</f>
        <v>0</v>
      </c>
      <c r="W15">
        <f>D15*내역서!W264</f>
        <v>0</v>
      </c>
      <c r="X15">
        <f>D15*내역서!X264</f>
        <v>0</v>
      </c>
      <c r="Y15">
        <f>D15*내역서!Y264</f>
        <v>0</v>
      </c>
      <c r="Z15">
        <f>D15*내역서!Z264</f>
        <v>0</v>
      </c>
      <c r="AA15">
        <f>D15*내역서!AA264</f>
        <v>0</v>
      </c>
      <c r="AB15">
        <f>D15*내역서!AB264</f>
        <v>0</v>
      </c>
      <c r="AC15">
        <f>D15*내역서!AC264</f>
        <v>0</v>
      </c>
      <c r="AD15">
        <f>D15*내역서!AD264</f>
        <v>0</v>
      </c>
      <c r="AE15">
        <f>D15*내역서!AE264</f>
        <v>0</v>
      </c>
      <c r="AF15">
        <f>D15*내역서!AF264</f>
        <v>0</v>
      </c>
      <c r="AG15">
        <f>D15*내역서!AG264</f>
        <v>0</v>
      </c>
      <c r="AH15">
        <f>D15*내역서!AH264</f>
        <v>0</v>
      </c>
      <c r="AI15">
        <f>D15*내역서!AI264</f>
        <v>0</v>
      </c>
      <c r="AJ15">
        <f>D15*내역서!AJ264</f>
        <v>0</v>
      </c>
      <c r="AK15">
        <f>D15*내역서!AK264</f>
        <v>0</v>
      </c>
      <c r="AL15">
        <f>D15*내역서!AL264</f>
        <v>0</v>
      </c>
      <c r="AM15">
        <f>D15*내역서!AM264</f>
        <v>0</v>
      </c>
      <c r="AN15">
        <f>D15*내역서!AN264</f>
        <v>0</v>
      </c>
      <c r="AO15">
        <f>D15*내역서!AO264</f>
        <v>0</v>
      </c>
      <c r="AP15">
        <f>D15*내역서!AP264</f>
        <v>0</v>
      </c>
      <c r="AQ15">
        <f>D15*내역서!AQ264</f>
        <v>0</v>
      </c>
      <c r="AR15">
        <f>D15*내역서!AR264</f>
        <v>0</v>
      </c>
      <c r="AS15">
        <f>D15*내역서!AS264</f>
        <v>0</v>
      </c>
      <c r="AT15">
        <f>D15*내역서!AT264</f>
        <v>0</v>
      </c>
      <c r="AU15">
        <f>D15*내역서!AU264</f>
        <v>0</v>
      </c>
    </row>
    <row r="16" spans="1:47" ht="20.100000000000001" customHeight="1">
      <c r="A16" s="42"/>
      <c r="B16" s="42"/>
      <c r="C16" s="43"/>
      <c r="D16" s="52"/>
      <c r="E16" s="50"/>
      <c r="F16" s="50"/>
      <c r="G16" s="50"/>
      <c r="H16" s="50"/>
      <c r="I16" s="50"/>
      <c r="J16" s="50"/>
      <c r="K16" s="50"/>
      <c r="L16" s="42"/>
    </row>
    <row r="17" spans="1:12" ht="20.100000000000001" customHeight="1">
      <c r="A17" s="42"/>
      <c r="B17" s="42"/>
      <c r="C17" s="43"/>
      <c r="D17" s="52"/>
      <c r="E17" s="50"/>
      <c r="F17" s="50"/>
      <c r="G17" s="50"/>
      <c r="H17" s="50"/>
      <c r="I17" s="50"/>
      <c r="J17" s="50"/>
      <c r="K17" s="50"/>
      <c r="L17" s="42"/>
    </row>
    <row r="18" spans="1:12" ht="20.100000000000001" customHeight="1">
      <c r="A18" s="42"/>
      <c r="B18" s="42"/>
      <c r="C18" s="43"/>
      <c r="D18" s="52"/>
      <c r="E18" s="50"/>
      <c r="F18" s="50"/>
      <c r="G18" s="50"/>
      <c r="H18" s="50"/>
      <c r="I18" s="50"/>
      <c r="J18" s="50"/>
      <c r="K18" s="50"/>
      <c r="L18" s="42"/>
    </row>
    <row r="19" spans="1:12" ht="20.100000000000001" customHeight="1">
      <c r="A19" s="42"/>
      <c r="B19" s="42"/>
      <c r="C19" s="43"/>
      <c r="D19" s="52"/>
      <c r="E19" s="50"/>
      <c r="F19" s="50"/>
      <c r="G19" s="50"/>
      <c r="H19" s="50"/>
      <c r="I19" s="50"/>
      <c r="J19" s="50"/>
      <c r="K19" s="50"/>
      <c r="L19" s="42"/>
    </row>
    <row r="20" spans="1:12" ht="20.100000000000001" customHeight="1">
      <c r="A20" s="42"/>
      <c r="B20" s="42"/>
      <c r="C20" s="43"/>
      <c r="D20" s="52"/>
      <c r="E20" s="50"/>
      <c r="F20" s="50"/>
      <c r="G20" s="50"/>
      <c r="H20" s="50"/>
      <c r="I20" s="50"/>
      <c r="J20" s="50"/>
      <c r="K20" s="50"/>
      <c r="L20" s="42"/>
    </row>
    <row r="21" spans="1:12" ht="20.100000000000001" customHeight="1">
      <c r="A21" s="42"/>
      <c r="B21" s="42"/>
      <c r="C21" s="43"/>
      <c r="D21" s="52"/>
      <c r="E21" s="50"/>
      <c r="F21" s="50"/>
      <c r="G21" s="50"/>
      <c r="H21" s="50"/>
      <c r="I21" s="50"/>
      <c r="J21" s="50"/>
      <c r="K21" s="50"/>
      <c r="L21" s="42"/>
    </row>
    <row r="22" spans="1:12" ht="20.100000000000001" customHeight="1">
      <c r="A22" s="42"/>
      <c r="B22" s="42"/>
      <c r="C22" s="43"/>
      <c r="D22" s="52"/>
      <c r="E22" s="50"/>
      <c r="F22" s="50"/>
      <c r="G22" s="50"/>
      <c r="H22" s="50"/>
      <c r="I22" s="50"/>
      <c r="J22" s="50"/>
      <c r="K22" s="50"/>
      <c r="L22" s="42"/>
    </row>
    <row r="23" spans="1:12" ht="20.100000000000001" customHeight="1">
      <c r="A23" s="42"/>
      <c r="B23" s="42"/>
      <c r="C23" s="43"/>
      <c r="D23" s="52"/>
      <c r="E23" s="50"/>
      <c r="F23" s="50"/>
      <c r="G23" s="50"/>
      <c r="H23" s="50"/>
      <c r="I23" s="50"/>
      <c r="J23" s="50"/>
      <c r="K23" s="50"/>
      <c r="L23" s="42"/>
    </row>
    <row r="24" spans="1:12" ht="20.100000000000001" customHeight="1">
      <c r="A24" s="42"/>
      <c r="B24" s="42"/>
      <c r="C24" s="43"/>
      <c r="D24" s="52"/>
      <c r="E24" s="50"/>
      <c r="F24" s="50"/>
      <c r="G24" s="50"/>
      <c r="H24" s="50"/>
      <c r="I24" s="50"/>
      <c r="J24" s="50"/>
      <c r="K24" s="50"/>
      <c r="L24" s="42"/>
    </row>
  </sheetData>
  <mergeCells count="11">
    <mergeCell ref="K3:K4"/>
    <mergeCell ref="A1:L1"/>
    <mergeCell ref="A2:L2"/>
    <mergeCell ref="A3:A4"/>
    <mergeCell ref="B3:B4"/>
    <mergeCell ref="C3:C4"/>
    <mergeCell ref="D3:D4"/>
    <mergeCell ref="L3:L4"/>
    <mergeCell ref="E3:F3"/>
    <mergeCell ref="G3:H3"/>
    <mergeCell ref="I3:J3"/>
  </mergeCells>
  <phoneticPr fontId="1" type="noConversion"/>
  <conditionalFormatting sqref="A5:L24">
    <cfRule type="containsText" dxfId="9" priority="1" stopIfTrue="1" operator="containsText" text=".">
      <formula>NOT(ISERROR(SEARCH(".",A5)))</formula>
    </cfRule>
    <cfRule type="notContainsText" dxfId="8" priority="2" stopIfTrue="1" operator="notContains" text=".">
      <formula>ISERROR(SEARCH(".",A5))</formula>
    </cfRule>
  </conditionalFormatting>
  <pageMargins left="0.78740157480314965" right="0.39370078740157483" top="0.6692913385826772" bottom="0.59055118110236227" header="0.31496062992125984" footer="0.15748031496062992"/>
  <pageSetup paperSize="9" orientation="landscape" r:id="rId1"/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B7"/>
  </sheetPr>
  <dimension ref="A1:AX344"/>
  <sheetViews>
    <sheetView view="pageBreakPreview"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AZ303" sqref="AZ303:BA303"/>
    </sheetView>
  </sheetViews>
  <sheetFormatPr defaultRowHeight="16.5"/>
  <cols>
    <col min="1" max="2" width="19.625" style="2" customWidth="1"/>
    <col min="3" max="3" width="4.625" style="3" customWidth="1"/>
    <col min="4" max="4" width="6.625" style="4" customWidth="1"/>
    <col min="5" max="5" width="8.625" style="4" customWidth="1"/>
    <col min="6" max="6" width="9.625" style="4" customWidth="1"/>
    <col min="7" max="7" width="8.625" style="4" customWidth="1"/>
    <col min="8" max="8" width="9.625" style="4" customWidth="1"/>
    <col min="9" max="9" width="8.625" style="4" customWidth="1"/>
    <col min="10" max="11" width="9.625" style="4" customWidth="1"/>
    <col min="12" max="12" width="7.5" style="4" customWidth="1"/>
    <col min="13" max="50" width="0" hidden="1" customWidth="1"/>
  </cols>
  <sheetData>
    <row r="1" spans="1:50" ht="30" customHeight="1">
      <c r="A1" s="107" t="s">
        <v>560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50" ht="20.100000000000001" customHeight="1">
      <c r="A2" s="108" t="s">
        <v>22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50" ht="20.100000000000001" customHeight="1">
      <c r="A3" s="116" t="s">
        <v>561</v>
      </c>
      <c r="B3" s="116" t="s">
        <v>562</v>
      </c>
      <c r="C3" s="116" t="s">
        <v>25</v>
      </c>
      <c r="D3" s="116" t="s">
        <v>265</v>
      </c>
      <c r="E3" s="116" t="s">
        <v>266</v>
      </c>
      <c r="F3" s="116"/>
      <c r="G3" s="116" t="s">
        <v>267</v>
      </c>
      <c r="H3" s="116"/>
      <c r="I3" s="116" t="s">
        <v>268</v>
      </c>
      <c r="J3" s="116"/>
      <c r="K3" s="116" t="s">
        <v>269</v>
      </c>
      <c r="L3" s="116" t="s">
        <v>30</v>
      </c>
    </row>
    <row r="4" spans="1:50" ht="20.100000000000001" customHeight="1">
      <c r="A4" s="116"/>
      <c r="B4" s="116"/>
      <c r="C4" s="116"/>
      <c r="D4" s="116"/>
      <c r="E4" s="5" t="s">
        <v>271</v>
      </c>
      <c r="F4" s="5" t="s">
        <v>272</v>
      </c>
      <c r="G4" s="5" t="s">
        <v>271</v>
      </c>
      <c r="H4" s="5" t="s">
        <v>272</v>
      </c>
      <c r="I4" s="5" t="s">
        <v>271</v>
      </c>
      <c r="J4" s="5" t="s">
        <v>272</v>
      </c>
      <c r="K4" s="116"/>
      <c r="L4" s="116"/>
      <c r="M4" t="s">
        <v>273</v>
      </c>
      <c r="N4" t="s">
        <v>274</v>
      </c>
      <c r="O4" t="s">
        <v>275</v>
      </c>
      <c r="P4" t="s">
        <v>276</v>
      </c>
      <c r="Q4" t="s">
        <v>281</v>
      </c>
      <c r="R4" t="s">
        <v>563</v>
      </c>
      <c r="S4" t="s">
        <v>564</v>
      </c>
      <c r="T4" t="s">
        <v>565</v>
      </c>
      <c r="U4" t="s">
        <v>566</v>
      </c>
      <c r="V4" t="s">
        <v>567</v>
      </c>
      <c r="W4" t="s">
        <v>15</v>
      </c>
      <c r="X4" t="s">
        <v>568</v>
      </c>
      <c r="Y4" t="s">
        <v>569</v>
      </c>
      <c r="Z4" t="s">
        <v>570</v>
      </c>
      <c r="AA4" t="s">
        <v>571</v>
      </c>
      <c r="AB4" t="s">
        <v>572</v>
      </c>
      <c r="AC4" t="s">
        <v>573</v>
      </c>
      <c r="AD4" t="s">
        <v>574</v>
      </c>
      <c r="AE4" t="s">
        <v>575</v>
      </c>
      <c r="AF4" t="s">
        <v>576</v>
      </c>
      <c r="AG4" t="s">
        <v>577</v>
      </c>
      <c r="AH4" t="s">
        <v>578</v>
      </c>
      <c r="AI4" t="s">
        <v>579</v>
      </c>
      <c r="AK4" t="s">
        <v>580</v>
      </c>
      <c r="AL4" t="s">
        <v>581</v>
      </c>
      <c r="AM4" t="s">
        <v>582</v>
      </c>
      <c r="AN4" t="s">
        <v>583</v>
      </c>
      <c r="AO4" t="s">
        <v>584</v>
      </c>
      <c r="AP4" t="s">
        <v>585</v>
      </c>
      <c r="AQ4" t="s">
        <v>586</v>
      </c>
      <c r="AR4" t="s">
        <v>587</v>
      </c>
      <c r="AS4" t="s">
        <v>588</v>
      </c>
      <c r="AT4" t="s">
        <v>589</v>
      </c>
      <c r="AU4" t="s">
        <v>590</v>
      </c>
      <c r="AV4" t="s">
        <v>277</v>
      </c>
      <c r="AW4" t="s">
        <v>278</v>
      </c>
      <c r="AX4" t="s">
        <v>120</v>
      </c>
    </row>
    <row r="5" spans="1:50" ht="20.100000000000001" customHeight="1">
      <c r="A5" s="127" t="s">
        <v>35</v>
      </c>
      <c r="B5" s="128"/>
      <c r="C5" s="128"/>
      <c r="D5" s="129"/>
      <c r="E5" s="129"/>
      <c r="F5" s="129"/>
      <c r="G5" s="129"/>
      <c r="H5" s="129"/>
      <c r="I5" s="129"/>
      <c r="J5" s="129"/>
      <c r="K5" s="129"/>
      <c r="L5" s="130"/>
    </row>
    <row r="6" spans="1:50" ht="20.100000000000001" customHeight="1">
      <c r="A6" s="38" t="s">
        <v>38</v>
      </c>
      <c r="B6" s="38" t="s">
        <v>39</v>
      </c>
      <c r="C6" s="39" t="s">
        <v>40</v>
      </c>
      <c r="D6" s="50">
        <f>공량산출서!F8</f>
        <v>0</v>
      </c>
      <c r="E6" s="50"/>
      <c r="F6" s="50">
        <f t="shared" ref="F6:F11" si="0">ROUNDDOWN(D6*E6, 0)</f>
        <v>0</v>
      </c>
      <c r="G6" s="50">
        <v>0</v>
      </c>
      <c r="H6" s="50">
        <f t="shared" ref="H6:H11" si="1">ROUNDDOWN(D6*G6, 0)</f>
        <v>0</v>
      </c>
      <c r="I6" s="50">
        <v>0</v>
      </c>
      <c r="J6" s="50">
        <f t="shared" ref="J6:J11" si="2">ROUNDDOWN(D6*I6, 0)</f>
        <v>0</v>
      </c>
      <c r="K6" s="50">
        <f t="shared" ref="K6:K12" si="3">F6+H6+J6</f>
        <v>0</v>
      </c>
      <c r="L6" s="40"/>
      <c r="N6" t="str">
        <f>"01"</f>
        <v>01</v>
      </c>
      <c r="O6" s="1" t="s">
        <v>281</v>
      </c>
      <c r="P6">
        <v>1</v>
      </c>
      <c r="Q6">
        <f t="shared" ref="Q6:Q12" si="4">IF(O6="기계경비", J6, 0)</f>
        <v>0</v>
      </c>
      <c r="R6">
        <f t="shared" ref="R6:R12" si="5">IF(O6="운반비", J6, 0)</f>
        <v>0</v>
      </c>
      <c r="S6">
        <f t="shared" ref="S6:S12" si="6">IF(O6="작업부산물", F6, 0)</f>
        <v>0</v>
      </c>
      <c r="T6">
        <f t="shared" ref="T6:T12" si="7">IF(O6="관급", F6, 0)</f>
        <v>0</v>
      </c>
      <c r="U6">
        <f t="shared" ref="U6:U12" si="8">IF(O6="외주비", J6, 0)</f>
        <v>0</v>
      </c>
      <c r="V6">
        <f t="shared" ref="V6:V12" si="9">IF(O6="장비비", J6, 0)</f>
        <v>0</v>
      </c>
      <c r="W6">
        <f t="shared" ref="W6:W12" si="10">IF(O6="폐기물처리비", K6, 0)</f>
        <v>0</v>
      </c>
      <c r="X6">
        <f t="shared" ref="X6:X12" si="11">IF(O6="가설비", J6, 0)</f>
        <v>0</v>
      </c>
      <c r="Y6">
        <f t="shared" ref="Y6:Y12" si="12">IF(O6="잡비제외분", F6, 0)</f>
        <v>0</v>
      </c>
      <c r="Z6">
        <f t="shared" ref="Z6:Z12" si="13">IF(O6="사급자재대", K6, 0)</f>
        <v>0</v>
      </c>
      <c r="AA6">
        <f t="shared" ref="AA6:AA12" si="14">IF(O6="관급자재대", K6, 0)</f>
        <v>0</v>
      </c>
      <c r="AB6">
        <f t="shared" ref="AB6:AB12" si="15">IF(O6="작업부산물1", K6, 0)</f>
        <v>0</v>
      </c>
      <c r="AC6">
        <f t="shared" ref="AC6:AC12" si="16">IF(O6="소방시설공사업 배상책임공제", K6, 0)</f>
        <v>0</v>
      </c>
      <c r="AD6">
        <f t="shared" ref="AD6:AD12" si="17">IF(O6="부가가치세", K6, 0)</f>
        <v>0</v>
      </c>
      <c r="AE6">
        <f t="shared" ref="AE6:AE12" si="18">IF(O6="T. A. B 공 사", K6, 0)</f>
        <v>0</v>
      </c>
      <c r="AF6">
        <f t="shared" ref="AF6:AF12" si="19">IF(O6="자동제어공사", K6, 0)</f>
        <v>0</v>
      </c>
      <c r="AG6">
        <f t="shared" ref="AG6:AG12" si="20">IF(O6="품 질 관 리", K6, 0)</f>
        <v>0</v>
      </c>
      <c r="AH6">
        <f t="shared" ref="AH6:AH12" si="21">IF(O6="재 해 예 방 기 술 지 도", K6, 0)</f>
        <v>0</v>
      </c>
      <c r="AI6">
        <f t="shared" ref="AI6:AI12" si="22">IF(O6="상수도인입분당금", K6, 0)</f>
        <v>0</v>
      </c>
      <c r="AJ6">
        <f t="shared" ref="AJ6:AJ12" si="23">IF(O6="", K6, 0)</f>
        <v>0</v>
      </c>
      <c r="AK6">
        <f t="shared" ref="AK6:AK12" si="24">IF(O6="사용자항목10", K6, 0)</f>
        <v>0</v>
      </c>
      <c r="AL6">
        <f t="shared" ref="AL6:AL12" si="25">IF(O6="사용자항목11", K6, 0)</f>
        <v>0</v>
      </c>
      <c r="AM6">
        <f t="shared" ref="AM6:AM12" si="26">IF(O6="사용자항목12", K6, 0)</f>
        <v>0</v>
      </c>
      <c r="AN6">
        <f t="shared" ref="AN6:AN12" si="27">IF(O6="사용자항목13", K6, 0)</f>
        <v>0</v>
      </c>
      <c r="AO6">
        <f t="shared" ref="AO6:AO12" si="28">IF(O6="사용자항목14", K6, 0)</f>
        <v>0</v>
      </c>
      <c r="AP6">
        <f t="shared" ref="AP6:AP12" si="29">IF(O6="사용자항목15", K6, 0)</f>
        <v>0</v>
      </c>
      <c r="AQ6">
        <f t="shared" ref="AQ6:AQ12" si="30">IF(O6="사용자항목16", K6, 0)</f>
        <v>0</v>
      </c>
      <c r="AR6">
        <f t="shared" ref="AR6:AR12" si="31">IF(O6="사용자항목17", K6, 0)</f>
        <v>0</v>
      </c>
      <c r="AS6">
        <f t="shared" ref="AS6:AS12" si="32">IF(O6="사용자항목18", K6, 0)</f>
        <v>0</v>
      </c>
      <c r="AT6">
        <f t="shared" ref="AT6:AT12" si="33">IF(O6="사용자항목19", K6, 0)</f>
        <v>0</v>
      </c>
    </row>
    <row r="7" spans="1:50" ht="20.100000000000001" customHeight="1">
      <c r="A7" s="38" t="s">
        <v>42</v>
      </c>
      <c r="B7" s="38" t="s">
        <v>43</v>
      </c>
      <c r="C7" s="39" t="s">
        <v>44</v>
      </c>
      <c r="D7" s="50">
        <f>공량산출서!F10</f>
        <v>0</v>
      </c>
      <c r="E7" s="50"/>
      <c r="F7" s="50">
        <f t="shared" si="0"/>
        <v>0</v>
      </c>
      <c r="G7" s="50">
        <v>0</v>
      </c>
      <c r="H7" s="50">
        <f t="shared" si="1"/>
        <v>0</v>
      </c>
      <c r="I7" s="50">
        <v>0</v>
      </c>
      <c r="J7" s="50">
        <f t="shared" si="2"/>
        <v>0</v>
      </c>
      <c r="K7" s="50">
        <f t="shared" si="3"/>
        <v>0</v>
      </c>
      <c r="L7" s="40"/>
      <c r="N7" t="str">
        <f>"01"</f>
        <v>01</v>
      </c>
      <c r="O7" s="1" t="s">
        <v>281</v>
      </c>
      <c r="P7">
        <v>1</v>
      </c>
      <c r="Q7">
        <f t="shared" si="4"/>
        <v>0</v>
      </c>
      <c r="R7">
        <f t="shared" si="5"/>
        <v>0</v>
      </c>
      <c r="S7">
        <f t="shared" si="6"/>
        <v>0</v>
      </c>
      <c r="T7">
        <f t="shared" si="7"/>
        <v>0</v>
      </c>
      <c r="U7">
        <f t="shared" si="8"/>
        <v>0</v>
      </c>
      <c r="V7">
        <f t="shared" si="9"/>
        <v>0</v>
      </c>
      <c r="W7">
        <f t="shared" si="10"/>
        <v>0</v>
      </c>
      <c r="X7">
        <f t="shared" si="11"/>
        <v>0</v>
      </c>
      <c r="Y7">
        <f t="shared" si="12"/>
        <v>0</v>
      </c>
      <c r="Z7">
        <f t="shared" si="13"/>
        <v>0</v>
      </c>
      <c r="AA7">
        <f t="shared" si="14"/>
        <v>0</v>
      </c>
      <c r="AB7">
        <f t="shared" si="15"/>
        <v>0</v>
      </c>
      <c r="AC7">
        <f t="shared" si="16"/>
        <v>0</v>
      </c>
      <c r="AD7">
        <f t="shared" si="17"/>
        <v>0</v>
      </c>
      <c r="AE7">
        <f t="shared" si="18"/>
        <v>0</v>
      </c>
      <c r="AF7">
        <f t="shared" si="19"/>
        <v>0</v>
      </c>
      <c r="AG7">
        <f t="shared" si="20"/>
        <v>0</v>
      </c>
      <c r="AH7">
        <f t="shared" si="21"/>
        <v>0</v>
      </c>
      <c r="AI7">
        <f t="shared" si="22"/>
        <v>0</v>
      </c>
      <c r="AJ7">
        <f t="shared" si="23"/>
        <v>0</v>
      </c>
      <c r="AK7">
        <f t="shared" si="24"/>
        <v>0</v>
      </c>
      <c r="AL7">
        <f t="shared" si="25"/>
        <v>0</v>
      </c>
      <c r="AM7">
        <f t="shared" si="26"/>
        <v>0</v>
      </c>
      <c r="AN7">
        <f t="shared" si="27"/>
        <v>0</v>
      </c>
      <c r="AO7">
        <f t="shared" si="28"/>
        <v>0</v>
      </c>
      <c r="AP7">
        <f t="shared" si="29"/>
        <v>0</v>
      </c>
      <c r="AQ7">
        <f t="shared" si="30"/>
        <v>0</v>
      </c>
      <c r="AR7">
        <f t="shared" si="31"/>
        <v>0</v>
      </c>
      <c r="AS7">
        <f t="shared" si="32"/>
        <v>0</v>
      </c>
      <c r="AT7">
        <f t="shared" si="33"/>
        <v>0</v>
      </c>
    </row>
    <row r="8" spans="1:50" ht="20.100000000000001" customHeight="1">
      <c r="A8" s="38" t="s">
        <v>45</v>
      </c>
      <c r="B8" s="38" t="s">
        <v>46</v>
      </c>
      <c r="C8" s="39" t="s">
        <v>44</v>
      </c>
      <c r="D8" s="50">
        <f>공량산출서!F12</f>
        <v>0</v>
      </c>
      <c r="E8" s="50"/>
      <c r="F8" s="50">
        <f t="shared" si="0"/>
        <v>0</v>
      </c>
      <c r="G8" s="50">
        <v>0</v>
      </c>
      <c r="H8" s="50">
        <f t="shared" si="1"/>
        <v>0</v>
      </c>
      <c r="I8" s="50">
        <v>0</v>
      </c>
      <c r="J8" s="50">
        <f t="shared" si="2"/>
        <v>0</v>
      </c>
      <c r="K8" s="50">
        <f t="shared" si="3"/>
        <v>0</v>
      </c>
      <c r="L8" s="40"/>
      <c r="N8" t="str">
        <f>"01"</f>
        <v>01</v>
      </c>
      <c r="O8" s="1" t="s">
        <v>281</v>
      </c>
      <c r="P8">
        <v>1</v>
      </c>
      <c r="Q8">
        <f t="shared" si="4"/>
        <v>0</v>
      </c>
      <c r="R8">
        <f t="shared" si="5"/>
        <v>0</v>
      </c>
      <c r="S8">
        <f t="shared" si="6"/>
        <v>0</v>
      </c>
      <c r="T8">
        <f t="shared" si="7"/>
        <v>0</v>
      </c>
      <c r="U8">
        <f t="shared" si="8"/>
        <v>0</v>
      </c>
      <c r="V8">
        <f t="shared" si="9"/>
        <v>0</v>
      </c>
      <c r="W8">
        <f t="shared" si="10"/>
        <v>0</v>
      </c>
      <c r="X8">
        <f t="shared" si="11"/>
        <v>0</v>
      </c>
      <c r="Y8">
        <f t="shared" si="12"/>
        <v>0</v>
      </c>
      <c r="Z8">
        <f t="shared" si="13"/>
        <v>0</v>
      </c>
      <c r="AA8">
        <f t="shared" si="14"/>
        <v>0</v>
      </c>
      <c r="AB8">
        <f t="shared" si="15"/>
        <v>0</v>
      </c>
      <c r="AC8">
        <f t="shared" si="16"/>
        <v>0</v>
      </c>
      <c r="AD8">
        <f t="shared" si="17"/>
        <v>0</v>
      </c>
      <c r="AE8">
        <f t="shared" si="18"/>
        <v>0</v>
      </c>
      <c r="AF8">
        <f t="shared" si="19"/>
        <v>0</v>
      </c>
      <c r="AG8">
        <f t="shared" si="20"/>
        <v>0</v>
      </c>
      <c r="AH8">
        <f t="shared" si="21"/>
        <v>0</v>
      </c>
      <c r="AI8">
        <f t="shared" si="22"/>
        <v>0</v>
      </c>
      <c r="AJ8">
        <f t="shared" si="23"/>
        <v>0</v>
      </c>
      <c r="AK8">
        <f t="shared" si="24"/>
        <v>0</v>
      </c>
      <c r="AL8">
        <f t="shared" si="25"/>
        <v>0</v>
      </c>
      <c r="AM8">
        <f t="shared" si="26"/>
        <v>0</v>
      </c>
      <c r="AN8">
        <f t="shared" si="27"/>
        <v>0</v>
      </c>
      <c r="AO8">
        <f t="shared" si="28"/>
        <v>0</v>
      </c>
      <c r="AP8">
        <f t="shared" si="29"/>
        <v>0</v>
      </c>
      <c r="AQ8">
        <f t="shared" si="30"/>
        <v>0</v>
      </c>
      <c r="AR8">
        <f t="shared" si="31"/>
        <v>0</v>
      </c>
      <c r="AS8">
        <f t="shared" si="32"/>
        <v>0</v>
      </c>
      <c r="AT8">
        <f t="shared" si="33"/>
        <v>0</v>
      </c>
    </row>
    <row r="9" spans="1:50" ht="20.100000000000001" customHeight="1">
      <c r="A9" s="38" t="s">
        <v>432</v>
      </c>
      <c r="B9" s="38" t="s">
        <v>433</v>
      </c>
      <c r="C9" s="39" t="s">
        <v>40</v>
      </c>
      <c r="D9" s="50">
        <v>1</v>
      </c>
      <c r="E9" s="50"/>
      <c r="F9" s="50">
        <f t="shared" si="0"/>
        <v>0</v>
      </c>
      <c r="G9" s="50"/>
      <c r="H9" s="50">
        <f t="shared" si="1"/>
        <v>0</v>
      </c>
      <c r="I9" s="50">
        <f>ROUNDUP(일위대가목록!K17, 0)</f>
        <v>0</v>
      </c>
      <c r="J9" s="50">
        <f t="shared" si="2"/>
        <v>0</v>
      </c>
      <c r="K9" s="50">
        <f t="shared" si="3"/>
        <v>0</v>
      </c>
      <c r="L9" s="41" t="s">
        <v>431</v>
      </c>
      <c r="N9" t="str">
        <f>""</f>
        <v/>
      </c>
      <c r="O9" s="1" t="s">
        <v>281</v>
      </c>
      <c r="P9">
        <v>1</v>
      </c>
      <c r="Q9">
        <f t="shared" si="4"/>
        <v>0</v>
      </c>
      <c r="R9">
        <f t="shared" si="5"/>
        <v>0</v>
      </c>
      <c r="S9">
        <f t="shared" si="6"/>
        <v>0</v>
      </c>
      <c r="T9">
        <f t="shared" si="7"/>
        <v>0</v>
      </c>
      <c r="U9">
        <f t="shared" si="8"/>
        <v>0</v>
      </c>
      <c r="V9">
        <f t="shared" si="9"/>
        <v>0</v>
      </c>
      <c r="W9">
        <f t="shared" si="10"/>
        <v>0</v>
      </c>
      <c r="X9">
        <f t="shared" si="11"/>
        <v>0</v>
      </c>
      <c r="Y9">
        <f t="shared" si="12"/>
        <v>0</v>
      </c>
      <c r="Z9">
        <f t="shared" si="13"/>
        <v>0</v>
      </c>
      <c r="AA9">
        <f t="shared" si="14"/>
        <v>0</v>
      </c>
      <c r="AB9">
        <f t="shared" si="15"/>
        <v>0</v>
      </c>
      <c r="AC9">
        <f t="shared" si="16"/>
        <v>0</v>
      </c>
      <c r="AD9">
        <f t="shared" si="17"/>
        <v>0</v>
      </c>
      <c r="AE9">
        <f t="shared" si="18"/>
        <v>0</v>
      </c>
      <c r="AF9">
        <f t="shared" si="19"/>
        <v>0</v>
      </c>
      <c r="AG9">
        <f t="shared" si="20"/>
        <v>0</v>
      </c>
      <c r="AH9">
        <f t="shared" si="21"/>
        <v>0</v>
      </c>
      <c r="AI9">
        <f t="shared" si="22"/>
        <v>0</v>
      </c>
      <c r="AJ9">
        <f t="shared" si="23"/>
        <v>0</v>
      </c>
      <c r="AK9">
        <f t="shared" si="24"/>
        <v>0</v>
      </c>
      <c r="AL9">
        <f t="shared" si="25"/>
        <v>0</v>
      </c>
      <c r="AM9">
        <f t="shared" si="26"/>
        <v>0</v>
      </c>
      <c r="AN9">
        <f t="shared" si="27"/>
        <v>0</v>
      </c>
      <c r="AO9">
        <f t="shared" si="28"/>
        <v>0</v>
      </c>
      <c r="AP9">
        <f t="shared" si="29"/>
        <v>0</v>
      </c>
      <c r="AQ9">
        <f t="shared" si="30"/>
        <v>0</v>
      </c>
      <c r="AR9">
        <f t="shared" si="31"/>
        <v>0</v>
      </c>
      <c r="AS9">
        <f t="shared" si="32"/>
        <v>0</v>
      </c>
      <c r="AT9">
        <f t="shared" si="33"/>
        <v>0</v>
      </c>
    </row>
    <row r="10" spans="1:50" ht="20.100000000000001" customHeight="1">
      <c r="A10" s="38" t="s">
        <v>248</v>
      </c>
      <c r="B10" s="38" t="s">
        <v>36</v>
      </c>
      <c r="C10" s="39" t="s">
        <v>249</v>
      </c>
      <c r="D10" s="50">
        <f>공량산출서!G25</f>
        <v>0</v>
      </c>
      <c r="E10" s="50"/>
      <c r="F10" s="50">
        <f t="shared" si="0"/>
        <v>0</v>
      </c>
      <c r="G10" s="50"/>
      <c r="H10" s="50">
        <f t="shared" si="1"/>
        <v>0</v>
      </c>
      <c r="I10" s="50">
        <v>0</v>
      </c>
      <c r="J10" s="50">
        <f t="shared" si="2"/>
        <v>0</v>
      </c>
      <c r="K10" s="50">
        <f t="shared" si="3"/>
        <v>0</v>
      </c>
      <c r="L10" s="40"/>
      <c r="N10" t="str">
        <f>"02"</f>
        <v>02</v>
      </c>
      <c r="O10" s="1" t="s">
        <v>281</v>
      </c>
      <c r="P10">
        <v>1</v>
      </c>
      <c r="Q10">
        <f t="shared" si="4"/>
        <v>0</v>
      </c>
      <c r="R10">
        <f t="shared" si="5"/>
        <v>0</v>
      </c>
      <c r="S10">
        <f t="shared" si="6"/>
        <v>0</v>
      </c>
      <c r="T10">
        <f t="shared" si="7"/>
        <v>0</v>
      </c>
      <c r="U10">
        <f t="shared" si="8"/>
        <v>0</v>
      </c>
      <c r="V10">
        <f t="shared" si="9"/>
        <v>0</v>
      </c>
      <c r="W10">
        <f t="shared" si="10"/>
        <v>0</v>
      </c>
      <c r="X10">
        <f t="shared" si="11"/>
        <v>0</v>
      </c>
      <c r="Y10">
        <f t="shared" si="12"/>
        <v>0</v>
      </c>
      <c r="Z10">
        <f t="shared" si="13"/>
        <v>0</v>
      </c>
      <c r="AA10">
        <f t="shared" si="14"/>
        <v>0</v>
      </c>
      <c r="AB10">
        <f t="shared" si="15"/>
        <v>0</v>
      </c>
      <c r="AC10">
        <f t="shared" si="16"/>
        <v>0</v>
      </c>
      <c r="AD10">
        <f t="shared" si="17"/>
        <v>0</v>
      </c>
      <c r="AE10">
        <f t="shared" si="18"/>
        <v>0</v>
      </c>
      <c r="AF10">
        <f t="shared" si="19"/>
        <v>0</v>
      </c>
      <c r="AG10">
        <f t="shared" si="20"/>
        <v>0</v>
      </c>
      <c r="AH10">
        <f t="shared" si="21"/>
        <v>0</v>
      </c>
      <c r="AI10">
        <f t="shared" si="22"/>
        <v>0</v>
      </c>
      <c r="AJ10">
        <f t="shared" si="23"/>
        <v>0</v>
      </c>
      <c r="AK10">
        <f t="shared" si="24"/>
        <v>0</v>
      </c>
      <c r="AL10">
        <f t="shared" si="25"/>
        <v>0</v>
      </c>
      <c r="AM10">
        <f t="shared" si="26"/>
        <v>0</v>
      </c>
      <c r="AN10">
        <f t="shared" si="27"/>
        <v>0</v>
      </c>
      <c r="AO10">
        <f t="shared" si="28"/>
        <v>0</v>
      </c>
      <c r="AP10">
        <f t="shared" si="29"/>
        <v>0</v>
      </c>
      <c r="AQ10">
        <f t="shared" si="30"/>
        <v>0</v>
      </c>
      <c r="AR10">
        <f t="shared" si="31"/>
        <v>0</v>
      </c>
      <c r="AS10">
        <f t="shared" si="32"/>
        <v>0</v>
      </c>
      <c r="AT10">
        <f t="shared" si="33"/>
        <v>0</v>
      </c>
    </row>
    <row r="11" spans="1:50" ht="20.100000000000001" customHeight="1">
      <c r="A11" s="38" t="s">
        <v>248</v>
      </c>
      <c r="B11" s="38" t="s">
        <v>37</v>
      </c>
      <c r="C11" s="39" t="s">
        <v>249</v>
      </c>
      <c r="D11" s="50">
        <f>공량산출서!H25</f>
        <v>0</v>
      </c>
      <c r="E11" s="50"/>
      <c r="F11" s="50">
        <f t="shared" si="0"/>
        <v>0</v>
      </c>
      <c r="G11" s="50"/>
      <c r="H11" s="50">
        <f t="shared" si="1"/>
        <v>0</v>
      </c>
      <c r="I11" s="50">
        <v>0</v>
      </c>
      <c r="J11" s="50">
        <f t="shared" si="2"/>
        <v>0</v>
      </c>
      <c r="K11" s="50">
        <f t="shared" si="3"/>
        <v>0</v>
      </c>
      <c r="L11" s="40"/>
      <c r="N11" t="str">
        <f>"02"</f>
        <v>02</v>
      </c>
      <c r="O11" s="1" t="s">
        <v>281</v>
      </c>
      <c r="P11">
        <v>1</v>
      </c>
      <c r="Q11">
        <f t="shared" si="4"/>
        <v>0</v>
      </c>
      <c r="R11">
        <f t="shared" si="5"/>
        <v>0</v>
      </c>
      <c r="S11">
        <f t="shared" si="6"/>
        <v>0</v>
      </c>
      <c r="T11">
        <f t="shared" si="7"/>
        <v>0</v>
      </c>
      <c r="U11">
        <f t="shared" si="8"/>
        <v>0</v>
      </c>
      <c r="V11">
        <f t="shared" si="9"/>
        <v>0</v>
      </c>
      <c r="W11">
        <f t="shared" si="10"/>
        <v>0</v>
      </c>
      <c r="X11">
        <f t="shared" si="11"/>
        <v>0</v>
      </c>
      <c r="Y11">
        <f t="shared" si="12"/>
        <v>0</v>
      </c>
      <c r="Z11">
        <f t="shared" si="13"/>
        <v>0</v>
      </c>
      <c r="AA11">
        <f t="shared" si="14"/>
        <v>0</v>
      </c>
      <c r="AB11">
        <f t="shared" si="15"/>
        <v>0</v>
      </c>
      <c r="AC11">
        <f t="shared" si="16"/>
        <v>0</v>
      </c>
      <c r="AD11">
        <f t="shared" si="17"/>
        <v>0</v>
      </c>
      <c r="AE11">
        <f t="shared" si="18"/>
        <v>0</v>
      </c>
      <c r="AF11">
        <f t="shared" si="19"/>
        <v>0</v>
      </c>
      <c r="AG11">
        <f t="shared" si="20"/>
        <v>0</v>
      </c>
      <c r="AH11">
        <f t="shared" si="21"/>
        <v>0</v>
      </c>
      <c r="AI11">
        <f t="shared" si="22"/>
        <v>0</v>
      </c>
      <c r="AJ11">
        <f t="shared" si="23"/>
        <v>0</v>
      </c>
      <c r="AK11">
        <f t="shared" si="24"/>
        <v>0</v>
      </c>
      <c r="AL11">
        <f t="shared" si="25"/>
        <v>0</v>
      </c>
      <c r="AM11">
        <f t="shared" si="26"/>
        <v>0</v>
      </c>
      <c r="AN11">
        <f t="shared" si="27"/>
        <v>0</v>
      </c>
      <c r="AO11">
        <f t="shared" si="28"/>
        <v>0</v>
      </c>
      <c r="AP11">
        <f t="shared" si="29"/>
        <v>0</v>
      </c>
      <c r="AQ11">
        <f t="shared" si="30"/>
        <v>0</v>
      </c>
      <c r="AR11">
        <f t="shared" si="31"/>
        <v>0</v>
      </c>
      <c r="AS11">
        <f t="shared" si="32"/>
        <v>0</v>
      </c>
      <c r="AT11">
        <f t="shared" si="33"/>
        <v>0</v>
      </c>
    </row>
    <row r="12" spans="1:50" ht="20.100000000000001" customHeight="1">
      <c r="A12" s="38" t="s">
        <v>282</v>
      </c>
      <c r="B12" s="42" t="str">
        <f>"노무비의 " &amp; M12*100 &amp; "%"</f>
        <v>노무비의 3%</v>
      </c>
      <c r="C12" s="39" t="s">
        <v>1</v>
      </c>
      <c r="D12" s="50">
        <v>1</v>
      </c>
      <c r="E12" s="50"/>
      <c r="F12" s="50">
        <f>ROUNDDOWN((E12)*M12, 0)</f>
        <v>0</v>
      </c>
      <c r="G12" s="50"/>
      <c r="H12" s="50"/>
      <c r="I12" s="50"/>
      <c r="J12" s="50"/>
      <c r="K12" s="50">
        <f t="shared" si="3"/>
        <v>0</v>
      </c>
      <c r="L12" s="40"/>
      <c r="M12">
        <v>0.03</v>
      </c>
      <c r="N12" t="str">
        <f>""</f>
        <v/>
      </c>
      <c r="O12" s="1" t="s">
        <v>281</v>
      </c>
      <c r="P12">
        <v>1</v>
      </c>
      <c r="Q12">
        <f t="shared" si="4"/>
        <v>0</v>
      </c>
      <c r="R12">
        <f t="shared" si="5"/>
        <v>0</v>
      </c>
      <c r="S12">
        <f t="shared" si="6"/>
        <v>0</v>
      </c>
      <c r="T12">
        <f t="shared" si="7"/>
        <v>0</v>
      </c>
      <c r="U12">
        <f t="shared" si="8"/>
        <v>0</v>
      </c>
      <c r="V12">
        <f t="shared" si="9"/>
        <v>0</v>
      </c>
      <c r="W12">
        <f t="shared" si="10"/>
        <v>0</v>
      </c>
      <c r="X12">
        <f t="shared" si="11"/>
        <v>0</v>
      </c>
      <c r="Y12">
        <f t="shared" si="12"/>
        <v>0</v>
      </c>
      <c r="Z12">
        <f t="shared" si="13"/>
        <v>0</v>
      </c>
      <c r="AA12">
        <f t="shared" si="14"/>
        <v>0</v>
      </c>
      <c r="AB12">
        <f t="shared" si="15"/>
        <v>0</v>
      </c>
      <c r="AC12">
        <f t="shared" si="16"/>
        <v>0</v>
      </c>
      <c r="AD12">
        <f t="shared" si="17"/>
        <v>0</v>
      </c>
      <c r="AE12">
        <f t="shared" si="18"/>
        <v>0</v>
      </c>
      <c r="AF12">
        <f t="shared" si="19"/>
        <v>0</v>
      </c>
      <c r="AG12">
        <f t="shared" si="20"/>
        <v>0</v>
      </c>
      <c r="AH12">
        <f t="shared" si="21"/>
        <v>0</v>
      </c>
      <c r="AI12">
        <f t="shared" si="22"/>
        <v>0</v>
      </c>
      <c r="AJ12">
        <f t="shared" si="23"/>
        <v>0</v>
      </c>
      <c r="AK12">
        <f t="shared" si="24"/>
        <v>0</v>
      </c>
      <c r="AL12">
        <f t="shared" si="25"/>
        <v>0</v>
      </c>
      <c r="AM12">
        <f t="shared" si="26"/>
        <v>0</v>
      </c>
      <c r="AN12">
        <f t="shared" si="27"/>
        <v>0</v>
      </c>
      <c r="AO12">
        <f t="shared" si="28"/>
        <v>0</v>
      </c>
      <c r="AP12">
        <f t="shared" si="29"/>
        <v>0</v>
      </c>
      <c r="AQ12">
        <f t="shared" si="30"/>
        <v>0</v>
      </c>
      <c r="AR12">
        <f t="shared" si="31"/>
        <v>0</v>
      </c>
      <c r="AS12">
        <f t="shared" si="32"/>
        <v>0</v>
      </c>
      <c r="AT12">
        <f t="shared" si="33"/>
        <v>0</v>
      </c>
      <c r="AV12" s="1" t="s">
        <v>284</v>
      </c>
      <c r="AW12" s="1" t="s">
        <v>285</v>
      </c>
    </row>
    <row r="13" spans="1:50" ht="20.100000000000001" customHeight="1">
      <c r="A13" s="42"/>
      <c r="B13" s="42"/>
      <c r="C13" s="43"/>
      <c r="D13" s="50"/>
      <c r="E13" s="50"/>
      <c r="F13" s="50"/>
      <c r="G13" s="50"/>
      <c r="H13" s="50"/>
      <c r="I13" s="50"/>
      <c r="J13" s="50"/>
      <c r="K13" s="50"/>
      <c r="L13" s="40"/>
    </row>
    <row r="14" spans="1:50" ht="20.100000000000001" customHeight="1">
      <c r="A14" s="42"/>
      <c r="B14" s="42"/>
      <c r="C14" s="43"/>
      <c r="D14" s="50"/>
      <c r="E14" s="50"/>
      <c r="F14" s="50"/>
      <c r="G14" s="50"/>
      <c r="H14" s="50"/>
      <c r="I14" s="50"/>
      <c r="J14" s="50"/>
      <c r="K14" s="50"/>
      <c r="L14" s="40"/>
    </row>
    <row r="15" spans="1:50" ht="20.100000000000001" customHeight="1">
      <c r="A15" s="42"/>
      <c r="B15" s="42"/>
      <c r="C15" s="43"/>
      <c r="D15" s="50"/>
      <c r="E15" s="50"/>
      <c r="F15" s="50"/>
      <c r="G15" s="50"/>
      <c r="H15" s="50"/>
      <c r="I15" s="50"/>
      <c r="J15" s="50"/>
      <c r="K15" s="50"/>
      <c r="L15" s="40"/>
    </row>
    <row r="16" spans="1:50" ht="20.100000000000001" customHeight="1">
      <c r="A16" s="42"/>
      <c r="B16" s="42"/>
      <c r="C16" s="43"/>
      <c r="D16" s="50"/>
      <c r="E16" s="50"/>
      <c r="F16" s="50"/>
      <c r="G16" s="50"/>
      <c r="H16" s="50"/>
      <c r="I16" s="50"/>
      <c r="J16" s="50"/>
      <c r="K16" s="50"/>
      <c r="L16" s="40"/>
    </row>
    <row r="17" spans="1:50" ht="20.100000000000001" customHeight="1">
      <c r="A17" s="42"/>
      <c r="B17" s="42"/>
      <c r="C17" s="43"/>
      <c r="D17" s="50"/>
      <c r="E17" s="50"/>
      <c r="F17" s="50"/>
      <c r="G17" s="50"/>
      <c r="H17" s="50"/>
      <c r="I17" s="50"/>
      <c r="J17" s="50"/>
      <c r="K17" s="50"/>
      <c r="L17" s="40"/>
    </row>
    <row r="18" spans="1:50" ht="20.100000000000001" customHeight="1">
      <c r="A18" s="42"/>
      <c r="B18" s="42"/>
      <c r="C18" s="43"/>
      <c r="D18" s="50"/>
      <c r="E18" s="50"/>
      <c r="F18" s="50"/>
      <c r="G18" s="50"/>
      <c r="H18" s="50"/>
      <c r="I18" s="50"/>
      <c r="J18" s="50"/>
      <c r="K18" s="50"/>
      <c r="L18" s="40"/>
    </row>
    <row r="19" spans="1:50" ht="20.100000000000001" customHeight="1">
      <c r="A19" s="42"/>
      <c r="B19" s="42"/>
      <c r="C19" s="43"/>
      <c r="D19" s="50"/>
      <c r="E19" s="50"/>
      <c r="F19" s="50"/>
      <c r="G19" s="50"/>
      <c r="H19" s="50"/>
      <c r="I19" s="50"/>
      <c r="J19" s="50"/>
      <c r="K19" s="50"/>
      <c r="L19" s="40"/>
    </row>
    <row r="20" spans="1:50" ht="20.100000000000001" customHeight="1">
      <c r="A20" s="42"/>
      <c r="B20" s="42"/>
      <c r="C20" s="43"/>
      <c r="D20" s="50"/>
      <c r="E20" s="50"/>
      <c r="F20" s="50"/>
      <c r="G20" s="50"/>
      <c r="H20" s="50"/>
      <c r="I20" s="50"/>
      <c r="J20" s="50"/>
      <c r="K20" s="50"/>
      <c r="L20" s="40"/>
    </row>
    <row r="21" spans="1:50" ht="20.100000000000001" customHeight="1">
      <c r="A21" s="42"/>
      <c r="B21" s="42"/>
      <c r="C21" s="43"/>
      <c r="D21" s="50"/>
      <c r="E21" s="50"/>
      <c r="F21" s="50"/>
      <c r="G21" s="50"/>
      <c r="H21" s="50"/>
      <c r="I21" s="50"/>
      <c r="J21" s="50"/>
      <c r="K21" s="50"/>
      <c r="L21" s="40"/>
    </row>
    <row r="22" spans="1:50" ht="20.100000000000001" customHeight="1">
      <c r="A22" s="42"/>
      <c r="B22" s="42"/>
      <c r="C22" s="43"/>
      <c r="D22" s="50"/>
      <c r="E22" s="50"/>
      <c r="F22" s="50"/>
      <c r="G22" s="50"/>
      <c r="H22" s="50"/>
      <c r="I22" s="50"/>
      <c r="J22" s="50"/>
      <c r="K22" s="50"/>
      <c r="L22" s="40"/>
    </row>
    <row r="23" spans="1:50" ht="20.100000000000001" customHeight="1">
      <c r="A23" s="42"/>
      <c r="B23" s="42"/>
      <c r="C23" s="43"/>
      <c r="D23" s="50"/>
      <c r="E23" s="50"/>
      <c r="F23" s="50"/>
      <c r="G23" s="50"/>
      <c r="H23" s="50"/>
      <c r="I23" s="50"/>
      <c r="J23" s="50"/>
      <c r="K23" s="50"/>
      <c r="L23" s="40"/>
    </row>
    <row r="24" spans="1:50" ht="20.100000000000001" customHeight="1">
      <c r="A24" s="45" t="s">
        <v>48</v>
      </c>
      <c r="B24" s="46"/>
      <c r="C24" s="47"/>
      <c r="D24" s="51"/>
      <c r="E24" s="51"/>
      <c r="F24" s="51">
        <f>ROUNDDOWN(SUMIF(P6:P23, "1", F6:F23), 0)</f>
        <v>0</v>
      </c>
      <c r="G24" s="51"/>
      <c r="H24" s="51">
        <f>ROUNDDOWN(SUMIF(P6:P23, "1", H6:H23), 0)</f>
        <v>0</v>
      </c>
      <c r="I24" s="51"/>
      <c r="J24" s="51">
        <f>ROUNDDOWN(SUMIF(P6:P23, "1", J6:J23), 0)</f>
        <v>0</v>
      </c>
      <c r="K24" s="51">
        <f>F24+H24+J24</f>
        <v>0</v>
      </c>
      <c r="L24" s="48"/>
      <c r="Q24">
        <f t="shared" ref="Q24:AX24" si="34">ROUNDDOWN(SUM(Q6:Q12), 0)</f>
        <v>0</v>
      </c>
      <c r="R24">
        <f t="shared" si="34"/>
        <v>0</v>
      </c>
      <c r="S24">
        <f t="shared" si="34"/>
        <v>0</v>
      </c>
      <c r="T24">
        <f t="shared" si="34"/>
        <v>0</v>
      </c>
      <c r="U24">
        <f t="shared" si="34"/>
        <v>0</v>
      </c>
      <c r="V24">
        <f t="shared" si="34"/>
        <v>0</v>
      </c>
      <c r="W24">
        <f t="shared" si="34"/>
        <v>0</v>
      </c>
      <c r="X24">
        <f t="shared" si="34"/>
        <v>0</v>
      </c>
      <c r="Y24">
        <f t="shared" si="34"/>
        <v>0</v>
      </c>
      <c r="Z24">
        <f t="shared" si="34"/>
        <v>0</v>
      </c>
      <c r="AA24">
        <f t="shared" si="34"/>
        <v>0</v>
      </c>
      <c r="AB24">
        <f t="shared" si="34"/>
        <v>0</v>
      </c>
      <c r="AC24">
        <f t="shared" si="34"/>
        <v>0</v>
      </c>
      <c r="AD24">
        <f t="shared" si="34"/>
        <v>0</v>
      </c>
      <c r="AE24">
        <f t="shared" si="34"/>
        <v>0</v>
      </c>
      <c r="AF24">
        <f t="shared" si="34"/>
        <v>0</v>
      </c>
      <c r="AG24">
        <f t="shared" si="34"/>
        <v>0</v>
      </c>
      <c r="AH24">
        <f t="shared" si="34"/>
        <v>0</v>
      </c>
      <c r="AI24">
        <f t="shared" si="34"/>
        <v>0</v>
      </c>
      <c r="AJ24">
        <f t="shared" si="34"/>
        <v>0</v>
      </c>
      <c r="AK24">
        <f t="shared" si="34"/>
        <v>0</v>
      </c>
      <c r="AL24">
        <f t="shared" si="34"/>
        <v>0</v>
      </c>
      <c r="AM24">
        <f t="shared" si="34"/>
        <v>0</v>
      </c>
      <c r="AN24">
        <f t="shared" si="34"/>
        <v>0</v>
      </c>
      <c r="AO24">
        <f t="shared" si="34"/>
        <v>0</v>
      </c>
      <c r="AP24">
        <f t="shared" si="34"/>
        <v>0</v>
      </c>
      <c r="AQ24">
        <f t="shared" si="34"/>
        <v>0</v>
      </c>
      <c r="AR24">
        <f t="shared" si="34"/>
        <v>0</v>
      </c>
      <c r="AS24">
        <f t="shared" si="34"/>
        <v>0</v>
      </c>
      <c r="AT24">
        <f t="shared" si="34"/>
        <v>0</v>
      </c>
      <c r="AU24">
        <f t="shared" si="34"/>
        <v>0</v>
      </c>
      <c r="AV24">
        <f t="shared" si="34"/>
        <v>0</v>
      </c>
      <c r="AW24">
        <f t="shared" si="34"/>
        <v>0</v>
      </c>
      <c r="AX24">
        <f t="shared" si="34"/>
        <v>0</v>
      </c>
    </row>
    <row r="25" spans="1:50" ht="20.100000000000001" customHeight="1">
      <c r="A25" s="124" t="s">
        <v>49</v>
      </c>
      <c r="B25" s="125"/>
      <c r="C25" s="125"/>
      <c r="D25" s="126"/>
      <c r="E25" s="126"/>
      <c r="F25" s="126"/>
      <c r="G25" s="126"/>
      <c r="H25" s="126"/>
      <c r="I25" s="126"/>
      <c r="J25" s="126"/>
      <c r="K25" s="126"/>
      <c r="L25" s="125"/>
    </row>
    <row r="26" spans="1:50" ht="20.100000000000001" customHeight="1">
      <c r="A26" s="38" t="s">
        <v>51</v>
      </c>
      <c r="B26" s="38" t="s">
        <v>52</v>
      </c>
      <c r="C26" s="39" t="s">
        <v>53</v>
      </c>
      <c r="D26" s="50">
        <f>공량산출서!F28</f>
        <v>0</v>
      </c>
      <c r="E26" s="50"/>
      <c r="F26" s="50">
        <f>ROUNDDOWN(D26*E26, 0)</f>
        <v>0</v>
      </c>
      <c r="G26" s="50">
        <v>0</v>
      </c>
      <c r="H26" s="50">
        <f>ROUNDDOWN(D26*G26, 0)</f>
        <v>0</v>
      </c>
      <c r="I26" s="50">
        <v>0</v>
      </c>
      <c r="J26" s="50">
        <f>ROUNDDOWN(D26*I26, 0)</f>
        <v>0</v>
      </c>
      <c r="K26" s="50">
        <f t="shared" ref="K26:K57" si="35">F26+H26+J26</f>
        <v>0</v>
      </c>
      <c r="L26" s="40"/>
      <c r="N26" t="str">
        <f>"04"</f>
        <v>04</v>
      </c>
      <c r="O26" s="1" t="s">
        <v>281</v>
      </c>
      <c r="P26">
        <v>1</v>
      </c>
      <c r="Q26">
        <f t="shared" ref="Q26:Q57" si="36">IF(O26="기계경비", J26, 0)</f>
        <v>0</v>
      </c>
      <c r="R26">
        <f t="shared" ref="R26:R57" si="37">IF(O26="운반비", J26, 0)</f>
        <v>0</v>
      </c>
      <c r="S26">
        <f t="shared" ref="S26:S57" si="38">IF(O26="작업부산물", F26, 0)</f>
        <v>0</v>
      </c>
      <c r="T26">
        <f t="shared" ref="T26:T57" si="39">IF(O26="관급", F26, 0)</f>
        <v>0</v>
      </c>
      <c r="U26">
        <f t="shared" ref="U26:U57" si="40">IF(O26="외주비", J26, 0)</f>
        <v>0</v>
      </c>
      <c r="V26">
        <f t="shared" ref="V26:V57" si="41">IF(O26="장비비", J26, 0)</f>
        <v>0</v>
      </c>
      <c r="W26">
        <f t="shared" ref="W26:W57" si="42">IF(O26="폐기물처리비", K26, 0)</f>
        <v>0</v>
      </c>
      <c r="X26">
        <f t="shared" ref="X26:X57" si="43">IF(O26="가설비", J26, 0)</f>
        <v>0</v>
      </c>
      <c r="Y26">
        <f t="shared" ref="Y26:Y57" si="44">IF(O26="잡비제외분", F26, 0)</f>
        <v>0</v>
      </c>
      <c r="Z26">
        <f t="shared" ref="Z26:Z57" si="45">IF(O26="사급자재대", K26, 0)</f>
        <v>0</v>
      </c>
      <c r="AA26">
        <f t="shared" ref="AA26:AA57" si="46">IF(O26="관급자재대", K26, 0)</f>
        <v>0</v>
      </c>
      <c r="AB26">
        <f t="shared" ref="AB26:AB57" si="47">IF(O26="작업부산물1", K26, 0)</f>
        <v>0</v>
      </c>
      <c r="AC26">
        <f t="shared" ref="AC26:AC57" si="48">IF(O26="소방시설공사업 배상책임공제", K26, 0)</f>
        <v>0</v>
      </c>
      <c r="AD26">
        <f t="shared" ref="AD26:AD57" si="49">IF(O26="부가가치세", K26, 0)</f>
        <v>0</v>
      </c>
      <c r="AE26">
        <f t="shared" ref="AE26:AE57" si="50">IF(O26="T. A. B 공 사", K26, 0)</f>
        <v>0</v>
      </c>
      <c r="AF26">
        <f t="shared" ref="AF26:AF57" si="51">IF(O26="자동제어공사", K26, 0)</f>
        <v>0</v>
      </c>
      <c r="AG26">
        <f t="shared" ref="AG26:AG57" si="52">IF(O26="품 질 관 리", K26, 0)</f>
        <v>0</v>
      </c>
      <c r="AH26">
        <f t="shared" ref="AH26:AH57" si="53">IF(O26="재 해 예 방 기 술 지 도", K26, 0)</f>
        <v>0</v>
      </c>
      <c r="AI26">
        <f t="shared" ref="AI26:AI57" si="54">IF(O26="상수도인입분당금", K26, 0)</f>
        <v>0</v>
      </c>
      <c r="AJ26">
        <f t="shared" ref="AJ26:AJ57" si="55">IF(O26="", K26, 0)</f>
        <v>0</v>
      </c>
      <c r="AK26">
        <f t="shared" ref="AK26:AK57" si="56">IF(O26="사용자항목10", K26, 0)</f>
        <v>0</v>
      </c>
      <c r="AL26">
        <f t="shared" ref="AL26:AL57" si="57">IF(O26="사용자항목11", K26, 0)</f>
        <v>0</v>
      </c>
      <c r="AM26">
        <f t="shared" ref="AM26:AM57" si="58">IF(O26="사용자항목12", K26, 0)</f>
        <v>0</v>
      </c>
      <c r="AN26">
        <f t="shared" ref="AN26:AN57" si="59">IF(O26="사용자항목13", K26, 0)</f>
        <v>0</v>
      </c>
      <c r="AO26">
        <f t="shared" ref="AO26:AO57" si="60">IF(O26="사용자항목14", K26, 0)</f>
        <v>0</v>
      </c>
      <c r="AP26">
        <f t="shared" ref="AP26:AP57" si="61">IF(O26="사용자항목15", K26, 0)</f>
        <v>0</v>
      </c>
      <c r="AQ26">
        <f t="shared" ref="AQ26:AQ57" si="62">IF(O26="사용자항목16", K26, 0)</f>
        <v>0</v>
      </c>
      <c r="AR26">
        <f t="shared" ref="AR26:AR57" si="63">IF(O26="사용자항목17", K26, 0)</f>
        <v>0</v>
      </c>
      <c r="AS26">
        <f t="shared" ref="AS26:AS57" si="64">IF(O26="사용자항목18", K26, 0)</f>
        <v>0</v>
      </c>
      <c r="AT26">
        <f t="shared" ref="AT26:AT57" si="65">IF(O26="사용자항목19", K26, 0)</f>
        <v>0</v>
      </c>
    </row>
    <row r="27" spans="1:50" ht="20.100000000000001" customHeight="1">
      <c r="A27" s="38" t="s">
        <v>51</v>
      </c>
      <c r="B27" s="38" t="s">
        <v>55</v>
      </c>
      <c r="C27" s="39" t="s">
        <v>53</v>
      </c>
      <c r="D27" s="50">
        <f>공량산출서!F30</f>
        <v>0</v>
      </c>
      <c r="E27" s="50"/>
      <c r="F27" s="50">
        <f>ROUNDDOWN(D27*E27, 0)</f>
        <v>0</v>
      </c>
      <c r="G27" s="50">
        <v>0</v>
      </c>
      <c r="H27" s="50">
        <f>ROUNDDOWN(D27*G27, 0)</f>
        <v>0</v>
      </c>
      <c r="I27" s="50">
        <v>0</v>
      </c>
      <c r="J27" s="50">
        <f>ROUNDDOWN(D27*I27, 0)</f>
        <v>0</v>
      </c>
      <c r="K27" s="50">
        <f t="shared" si="35"/>
        <v>0</v>
      </c>
      <c r="L27" s="40"/>
      <c r="N27" t="str">
        <f>"04"</f>
        <v>04</v>
      </c>
      <c r="O27" s="1" t="s">
        <v>281</v>
      </c>
      <c r="P27">
        <v>1</v>
      </c>
      <c r="Q27">
        <f t="shared" si="36"/>
        <v>0</v>
      </c>
      <c r="R27">
        <f t="shared" si="37"/>
        <v>0</v>
      </c>
      <c r="S27">
        <f t="shared" si="38"/>
        <v>0</v>
      </c>
      <c r="T27">
        <f t="shared" si="39"/>
        <v>0</v>
      </c>
      <c r="U27">
        <f t="shared" si="40"/>
        <v>0</v>
      </c>
      <c r="V27">
        <f t="shared" si="41"/>
        <v>0</v>
      </c>
      <c r="W27">
        <f t="shared" si="42"/>
        <v>0</v>
      </c>
      <c r="X27">
        <f t="shared" si="43"/>
        <v>0</v>
      </c>
      <c r="Y27">
        <f t="shared" si="44"/>
        <v>0</v>
      </c>
      <c r="Z27">
        <f t="shared" si="45"/>
        <v>0</v>
      </c>
      <c r="AA27">
        <f t="shared" si="46"/>
        <v>0</v>
      </c>
      <c r="AB27">
        <f t="shared" si="47"/>
        <v>0</v>
      </c>
      <c r="AC27">
        <f t="shared" si="48"/>
        <v>0</v>
      </c>
      <c r="AD27">
        <f t="shared" si="49"/>
        <v>0</v>
      </c>
      <c r="AE27">
        <f t="shared" si="50"/>
        <v>0</v>
      </c>
      <c r="AF27">
        <f t="shared" si="51"/>
        <v>0</v>
      </c>
      <c r="AG27">
        <f t="shared" si="52"/>
        <v>0</v>
      </c>
      <c r="AH27">
        <f t="shared" si="53"/>
        <v>0</v>
      </c>
      <c r="AI27">
        <f t="shared" si="54"/>
        <v>0</v>
      </c>
      <c r="AJ27">
        <f t="shared" si="55"/>
        <v>0</v>
      </c>
      <c r="AK27">
        <f t="shared" si="56"/>
        <v>0</v>
      </c>
      <c r="AL27">
        <f t="shared" si="57"/>
        <v>0</v>
      </c>
      <c r="AM27">
        <f t="shared" si="58"/>
        <v>0</v>
      </c>
      <c r="AN27">
        <f t="shared" si="59"/>
        <v>0</v>
      </c>
      <c r="AO27">
        <f t="shared" si="60"/>
        <v>0</v>
      </c>
      <c r="AP27">
        <f t="shared" si="61"/>
        <v>0</v>
      </c>
      <c r="AQ27">
        <f t="shared" si="62"/>
        <v>0</v>
      </c>
      <c r="AR27">
        <f t="shared" si="63"/>
        <v>0</v>
      </c>
      <c r="AS27">
        <f t="shared" si="64"/>
        <v>0</v>
      </c>
      <c r="AT27">
        <f t="shared" si="65"/>
        <v>0</v>
      </c>
    </row>
    <row r="28" spans="1:50" ht="20.100000000000001" customHeight="1">
      <c r="A28" s="38" t="s">
        <v>57</v>
      </c>
      <c r="B28" s="38" t="s">
        <v>58</v>
      </c>
      <c r="C28" s="39" t="s">
        <v>53</v>
      </c>
      <c r="D28" s="50">
        <f>공량산출서!F32</f>
        <v>0</v>
      </c>
      <c r="E28" s="50"/>
      <c r="F28" s="50">
        <f>ROUNDDOWN(D28*E28, 0)</f>
        <v>0</v>
      </c>
      <c r="G28" s="50">
        <v>0</v>
      </c>
      <c r="H28" s="50">
        <f>ROUNDDOWN(D28*G28, 0)</f>
        <v>0</v>
      </c>
      <c r="I28" s="50">
        <v>0</v>
      </c>
      <c r="J28" s="50">
        <f>ROUNDDOWN(D28*I28, 0)</f>
        <v>0</v>
      </c>
      <c r="K28" s="50">
        <f t="shared" si="35"/>
        <v>0</v>
      </c>
      <c r="L28" s="40"/>
      <c r="N28" t="str">
        <f>"04"</f>
        <v>04</v>
      </c>
      <c r="O28" s="1" t="s">
        <v>281</v>
      </c>
      <c r="P28">
        <v>1</v>
      </c>
      <c r="Q28">
        <f t="shared" si="36"/>
        <v>0</v>
      </c>
      <c r="R28">
        <f t="shared" si="37"/>
        <v>0</v>
      </c>
      <c r="S28">
        <f t="shared" si="38"/>
        <v>0</v>
      </c>
      <c r="T28">
        <f t="shared" si="39"/>
        <v>0</v>
      </c>
      <c r="U28">
        <f t="shared" si="40"/>
        <v>0</v>
      </c>
      <c r="V28">
        <f t="shared" si="41"/>
        <v>0</v>
      </c>
      <c r="W28">
        <f t="shared" si="42"/>
        <v>0</v>
      </c>
      <c r="X28">
        <f t="shared" si="43"/>
        <v>0</v>
      </c>
      <c r="Y28">
        <f t="shared" si="44"/>
        <v>0</v>
      </c>
      <c r="Z28">
        <f t="shared" si="45"/>
        <v>0</v>
      </c>
      <c r="AA28">
        <f t="shared" si="46"/>
        <v>0</v>
      </c>
      <c r="AB28">
        <f t="shared" si="47"/>
        <v>0</v>
      </c>
      <c r="AC28">
        <f t="shared" si="48"/>
        <v>0</v>
      </c>
      <c r="AD28">
        <f t="shared" si="49"/>
        <v>0</v>
      </c>
      <c r="AE28">
        <f t="shared" si="50"/>
        <v>0</v>
      </c>
      <c r="AF28">
        <f t="shared" si="51"/>
        <v>0</v>
      </c>
      <c r="AG28">
        <f t="shared" si="52"/>
        <v>0</v>
      </c>
      <c r="AH28">
        <f t="shared" si="53"/>
        <v>0</v>
      </c>
      <c r="AI28">
        <f t="shared" si="54"/>
        <v>0</v>
      </c>
      <c r="AJ28">
        <f t="shared" si="55"/>
        <v>0</v>
      </c>
      <c r="AK28">
        <f t="shared" si="56"/>
        <v>0</v>
      </c>
      <c r="AL28">
        <f t="shared" si="57"/>
        <v>0</v>
      </c>
      <c r="AM28">
        <f t="shared" si="58"/>
        <v>0</v>
      </c>
      <c r="AN28">
        <f t="shared" si="59"/>
        <v>0</v>
      </c>
      <c r="AO28">
        <f t="shared" si="60"/>
        <v>0</v>
      </c>
      <c r="AP28">
        <f t="shared" si="61"/>
        <v>0</v>
      </c>
      <c r="AQ28">
        <f t="shared" si="62"/>
        <v>0</v>
      </c>
      <c r="AR28">
        <f t="shared" si="63"/>
        <v>0</v>
      </c>
      <c r="AS28">
        <f t="shared" si="64"/>
        <v>0</v>
      </c>
      <c r="AT28">
        <f t="shared" si="65"/>
        <v>0</v>
      </c>
    </row>
    <row r="29" spans="1:50" ht="20.100000000000001" customHeight="1">
      <c r="A29" s="38" t="s">
        <v>57</v>
      </c>
      <c r="B29" s="38" t="s">
        <v>59</v>
      </c>
      <c r="C29" s="39" t="s">
        <v>53</v>
      </c>
      <c r="D29" s="50">
        <f>공량산출서!F34</f>
        <v>0</v>
      </c>
      <c r="E29" s="50"/>
      <c r="F29" s="50">
        <f>ROUNDDOWN(D29*E29, 0)</f>
        <v>0</v>
      </c>
      <c r="G29" s="50">
        <v>0</v>
      </c>
      <c r="H29" s="50">
        <f>ROUNDDOWN(D29*G29, 0)</f>
        <v>0</v>
      </c>
      <c r="I29" s="50">
        <v>0</v>
      </c>
      <c r="J29" s="50">
        <f>ROUNDDOWN(D29*I29, 0)</f>
        <v>0</v>
      </c>
      <c r="K29" s="50">
        <f t="shared" si="35"/>
        <v>0</v>
      </c>
      <c r="L29" s="40"/>
      <c r="N29" t="str">
        <f>"04"</f>
        <v>04</v>
      </c>
      <c r="O29" s="1" t="s">
        <v>281</v>
      </c>
      <c r="P29">
        <v>1</v>
      </c>
      <c r="Q29">
        <f t="shared" si="36"/>
        <v>0</v>
      </c>
      <c r="R29">
        <f t="shared" si="37"/>
        <v>0</v>
      </c>
      <c r="S29">
        <f t="shared" si="38"/>
        <v>0</v>
      </c>
      <c r="T29">
        <f t="shared" si="39"/>
        <v>0</v>
      </c>
      <c r="U29">
        <f t="shared" si="40"/>
        <v>0</v>
      </c>
      <c r="V29">
        <f t="shared" si="41"/>
        <v>0</v>
      </c>
      <c r="W29">
        <f t="shared" si="42"/>
        <v>0</v>
      </c>
      <c r="X29">
        <f t="shared" si="43"/>
        <v>0</v>
      </c>
      <c r="Y29">
        <f t="shared" si="44"/>
        <v>0</v>
      </c>
      <c r="Z29">
        <f t="shared" si="45"/>
        <v>0</v>
      </c>
      <c r="AA29">
        <f t="shared" si="46"/>
        <v>0</v>
      </c>
      <c r="AB29">
        <f t="shared" si="47"/>
        <v>0</v>
      </c>
      <c r="AC29">
        <f t="shared" si="48"/>
        <v>0</v>
      </c>
      <c r="AD29">
        <f t="shared" si="49"/>
        <v>0</v>
      </c>
      <c r="AE29">
        <f t="shared" si="50"/>
        <v>0</v>
      </c>
      <c r="AF29">
        <f t="shared" si="51"/>
        <v>0</v>
      </c>
      <c r="AG29">
        <f t="shared" si="52"/>
        <v>0</v>
      </c>
      <c r="AH29">
        <f t="shared" si="53"/>
        <v>0</v>
      </c>
      <c r="AI29">
        <f t="shared" si="54"/>
        <v>0</v>
      </c>
      <c r="AJ29">
        <f t="shared" si="55"/>
        <v>0</v>
      </c>
      <c r="AK29">
        <f t="shared" si="56"/>
        <v>0</v>
      </c>
      <c r="AL29">
        <f t="shared" si="57"/>
        <v>0</v>
      </c>
      <c r="AM29">
        <f t="shared" si="58"/>
        <v>0</v>
      </c>
      <c r="AN29">
        <f t="shared" si="59"/>
        <v>0</v>
      </c>
      <c r="AO29">
        <f t="shared" si="60"/>
        <v>0</v>
      </c>
      <c r="AP29">
        <f t="shared" si="61"/>
        <v>0</v>
      </c>
      <c r="AQ29">
        <f t="shared" si="62"/>
        <v>0</v>
      </c>
      <c r="AR29">
        <f t="shared" si="63"/>
        <v>0</v>
      </c>
      <c r="AS29">
        <f t="shared" si="64"/>
        <v>0</v>
      </c>
      <c r="AT29">
        <f t="shared" si="65"/>
        <v>0</v>
      </c>
    </row>
    <row r="30" spans="1:50" ht="20.100000000000001" customHeight="1">
      <c r="A30" s="38" t="s">
        <v>60</v>
      </c>
      <c r="B30" s="38" t="s">
        <v>61</v>
      </c>
      <c r="C30" s="39" t="s">
        <v>53</v>
      </c>
      <c r="D30" s="50">
        <f>공량산출서!F36</f>
        <v>0</v>
      </c>
      <c r="E30" s="50"/>
      <c r="F30" s="50">
        <f>ROUNDDOWN(D30*E30, 0)</f>
        <v>0</v>
      </c>
      <c r="G30" s="50">
        <v>0</v>
      </c>
      <c r="H30" s="50">
        <f>ROUNDDOWN(D30*G30, 0)</f>
        <v>0</v>
      </c>
      <c r="I30" s="50">
        <v>0</v>
      </c>
      <c r="J30" s="50">
        <f>ROUNDDOWN(D30*I30, 0)</f>
        <v>0</v>
      </c>
      <c r="K30" s="50">
        <f t="shared" si="35"/>
        <v>0</v>
      </c>
      <c r="L30" s="40"/>
      <c r="N30" t="str">
        <f>"04"</f>
        <v>04</v>
      </c>
      <c r="O30" s="1" t="s">
        <v>281</v>
      </c>
      <c r="P30">
        <v>1</v>
      </c>
      <c r="Q30">
        <f t="shared" si="36"/>
        <v>0</v>
      </c>
      <c r="R30">
        <f t="shared" si="37"/>
        <v>0</v>
      </c>
      <c r="S30">
        <f t="shared" si="38"/>
        <v>0</v>
      </c>
      <c r="T30">
        <f t="shared" si="39"/>
        <v>0</v>
      </c>
      <c r="U30">
        <f t="shared" si="40"/>
        <v>0</v>
      </c>
      <c r="V30">
        <f t="shared" si="41"/>
        <v>0</v>
      </c>
      <c r="W30">
        <f t="shared" si="42"/>
        <v>0</v>
      </c>
      <c r="X30">
        <f t="shared" si="43"/>
        <v>0</v>
      </c>
      <c r="Y30">
        <f t="shared" si="44"/>
        <v>0</v>
      </c>
      <c r="Z30">
        <f t="shared" si="45"/>
        <v>0</v>
      </c>
      <c r="AA30">
        <f t="shared" si="46"/>
        <v>0</v>
      </c>
      <c r="AB30">
        <f t="shared" si="47"/>
        <v>0</v>
      </c>
      <c r="AC30">
        <f t="shared" si="48"/>
        <v>0</v>
      </c>
      <c r="AD30">
        <f t="shared" si="49"/>
        <v>0</v>
      </c>
      <c r="AE30">
        <f t="shared" si="50"/>
        <v>0</v>
      </c>
      <c r="AF30">
        <f t="shared" si="51"/>
        <v>0</v>
      </c>
      <c r="AG30">
        <f t="shared" si="52"/>
        <v>0</v>
      </c>
      <c r="AH30">
        <f t="shared" si="53"/>
        <v>0</v>
      </c>
      <c r="AI30">
        <f t="shared" si="54"/>
        <v>0</v>
      </c>
      <c r="AJ30">
        <f t="shared" si="55"/>
        <v>0</v>
      </c>
      <c r="AK30">
        <f t="shared" si="56"/>
        <v>0</v>
      </c>
      <c r="AL30">
        <f t="shared" si="57"/>
        <v>0</v>
      </c>
      <c r="AM30">
        <f t="shared" si="58"/>
        <v>0</v>
      </c>
      <c r="AN30">
        <f t="shared" si="59"/>
        <v>0</v>
      </c>
      <c r="AO30">
        <f t="shared" si="60"/>
        <v>0</v>
      </c>
      <c r="AP30">
        <f t="shared" si="61"/>
        <v>0</v>
      </c>
      <c r="AQ30">
        <f t="shared" si="62"/>
        <v>0</v>
      </c>
      <c r="AR30">
        <f t="shared" si="63"/>
        <v>0</v>
      </c>
      <c r="AS30">
        <f t="shared" si="64"/>
        <v>0</v>
      </c>
      <c r="AT30">
        <f t="shared" si="65"/>
        <v>0</v>
      </c>
    </row>
    <row r="31" spans="1:50" ht="20.100000000000001" customHeight="1">
      <c r="A31" s="38" t="s">
        <v>296</v>
      </c>
      <c r="B31" s="42" t="str">
        <f>"배관의 " &amp; M31*100 &amp; "%"</f>
        <v>배관의 2%</v>
      </c>
      <c r="C31" s="39" t="s">
        <v>1</v>
      </c>
      <c r="D31" s="50">
        <v>1</v>
      </c>
      <c r="E31" s="50"/>
      <c r="F31" s="50">
        <f>ROUNDDOWN((E31)*M31, 0)</f>
        <v>0</v>
      </c>
      <c r="G31" s="50"/>
      <c r="H31" s="50"/>
      <c r="I31" s="50"/>
      <c r="J31" s="50"/>
      <c r="K31" s="50">
        <f t="shared" si="35"/>
        <v>0</v>
      </c>
      <c r="L31" s="40"/>
      <c r="M31">
        <v>0.02</v>
      </c>
      <c r="N31" t="str">
        <f>""</f>
        <v/>
      </c>
      <c r="O31" s="1" t="s">
        <v>281</v>
      </c>
      <c r="P31">
        <v>1</v>
      </c>
      <c r="Q31">
        <f t="shared" si="36"/>
        <v>0</v>
      </c>
      <c r="R31">
        <f t="shared" si="37"/>
        <v>0</v>
      </c>
      <c r="S31">
        <f t="shared" si="38"/>
        <v>0</v>
      </c>
      <c r="T31">
        <f t="shared" si="39"/>
        <v>0</v>
      </c>
      <c r="U31">
        <f t="shared" si="40"/>
        <v>0</v>
      </c>
      <c r="V31">
        <f t="shared" si="41"/>
        <v>0</v>
      </c>
      <c r="W31">
        <f t="shared" si="42"/>
        <v>0</v>
      </c>
      <c r="X31">
        <f t="shared" si="43"/>
        <v>0</v>
      </c>
      <c r="Y31">
        <f t="shared" si="44"/>
        <v>0</v>
      </c>
      <c r="Z31">
        <f t="shared" si="45"/>
        <v>0</v>
      </c>
      <c r="AA31">
        <f t="shared" si="46"/>
        <v>0</v>
      </c>
      <c r="AB31">
        <f t="shared" si="47"/>
        <v>0</v>
      </c>
      <c r="AC31">
        <f t="shared" si="48"/>
        <v>0</v>
      </c>
      <c r="AD31">
        <f t="shared" si="49"/>
        <v>0</v>
      </c>
      <c r="AE31">
        <f t="shared" si="50"/>
        <v>0</v>
      </c>
      <c r="AF31">
        <f t="shared" si="51"/>
        <v>0</v>
      </c>
      <c r="AG31">
        <f t="shared" si="52"/>
        <v>0</v>
      </c>
      <c r="AH31">
        <f t="shared" si="53"/>
        <v>0</v>
      </c>
      <c r="AI31">
        <f t="shared" si="54"/>
        <v>0</v>
      </c>
      <c r="AJ31">
        <f t="shared" si="55"/>
        <v>0</v>
      </c>
      <c r="AK31">
        <f t="shared" si="56"/>
        <v>0</v>
      </c>
      <c r="AL31">
        <f t="shared" si="57"/>
        <v>0</v>
      </c>
      <c r="AM31">
        <f t="shared" si="58"/>
        <v>0</v>
      </c>
      <c r="AN31">
        <f t="shared" si="59"/>
        <v>0</v>
      </c>
      <c r="AO31">
        <f t="shared" si="60"/>
        <v>0</v>
      </c>
      <c r="AP31">
        <f t="shared" si="61"/>
        <v>0</v>
      </c>
      <c r="AQ31">
        <f t="shared" si="62"/>
        <v>0</v>
      </c>
      <c r="AR31">
        <f t="shared" si="63"/>
        <v>0</v>
      </c>
      <c r="AS31">
        <f t="shared" si="64"/>
        <v>0</v>
      </c>
      <c r="AT31">
        <f t="shared" si="65"/>
        <v>0</v>
      </c>
      <c r="AV31" s="1" t="s">
        <v>290</v>
      </c>
      <c r="AW31" s="1" t="s">
        <v>291</v>
      </c>
    </row>
    <row r="32" spans="1:50" ht="20.100000000000001" customHeight="1">
      <c r="A32" s="38" t="s">
        <v>591</v>
      </c>
      <c r="B32" s="42" t="str">
        <f>"관의 " &amp; M32*100 &amp; "%"</f>
        <v>관의 2%</v>
      </c>
      <c r="C32" s="39" t="s">
        <v>1</v>
      </c>
      <c r="D32" s="50">
        <v>1</v>
      </c>
      <c r="E32" s="50"/>
      <c r="F32" s="50">
        <f>ROUNDDOWN((E32)*M32, 0)</f>
        <v>0</v>
      </c>
      <c r="G32" s="50"/>
      <c r="H32" s="50"/>
      <c r="I32" s="50"/>
      <c r="J32" s="50"/>
      <c r="K32" s="50">
        <f t="shared" si="35"/>
        <v>0</v>
      </c>
      <c r="L32" s="40"/>
      <c r="M32">
        <v>0.02</v>
      </c>
      <c r="N32" t="str">
        <f>""</f>
        <v/>
      </c>
      <c r="O32" s="1" t="s">
        <v>281</v>
      </c>
      <c r="P32">
        <v>1</v>
      </c>
      <c r="Q32">
        <f t="shared" si="36"/>
        <v>0</v>
      </c>
      <c r="R32">
        <f t="shared" si="37"/>
        <v>0</v>
      </c>
      <c r="S32">
        <f t="shared" si="38"/>
        <v>0</v>
      </c>
      <c r="T32">
        <f t="shared" si="39"/>
        <v>0</v>
      </c>
      <c r="U32">
        <f t="shared" si="40"/>
        <v>0</v>
      </c>
      <c r="V32">
        <f t="shared" si="41"/>
        <v>0</v>
      </c>
      <c r="W32">
        <f t="shared" si="42"/>
        <v>0</v>
      </c>
      <c r="X32">
        <f t="shared" si="43"/>
        <v>0</v>
      </c>
      <c r="Y32">
        <f t="shared" si="44"/>
        <v>0</v>
      </c>
      <c r="Z32">
        <f t="shared" si="45"/>
        <v>0</v>
      </c>
      <c r="AA32">
        <f t="shared" si="46"/>
        <v>0</v>
      </c>
      <c r="AB32">
        <f t="shared" si="47"/>
        <v>0</v>
      </c>
      <c r="AC32">
        <f t="shared" si="48"/>
        <v>0</v>
      </c>
      <c r="AD32">
        <f t="shared" si="49"/>
        <v>0</v>
      </c>
      <c r="AE32">
        <f t="shared" si="50"/>
        <v>0</v>
      </c>
      <c r="AF32">
        <f t="shared" si="51"/>
        <v>0</v>
      </c>
      <c r="AG32">
        <f t="shared" si="52"/>
        <v>0</v>
      </c>
      <c r="AH32">
        <f t="shared" si="53"/>
        <v>0</v>
      </c>
      <c r="AI32">
        <f t="shared" si="54"/>
        <v>0</v>
      </c>
      <c r="AJ32">
        <f t="shared" si="55"/>
        <v>0</v>
      </c>
      <c r="AK32">
        <f t="shared" si="56"/>
        <v>0</v>
      </c>
      <c r="AL32">
        <f t="shared" si="57"/>
        <v>0</v>
      </c>
      <c r="AM32">
        <f t="shared" si="58"/>
        <v>0</v>
      </c>
      <c r="AN32">
        <f t="shared" si="59"/>
        <v>0</v>
      </c>
      <c r="AO32">
        <f t="shared" si="60"/>
        <v>0</v>
      </c>
      <c r="AP32">
        <f t="shared" si="61"/>
        <v>0</v>
      </c>
      <c r="AQ32">
        <f t="shared" si="62"/>
        <v>0</v>
      </c>
      <c r="AR32">
        <f t="shared" si="63"/>
        <v>0</v>
      </c>
      <c r="AS32">
        <f t="shared" si="64"/>
        <v>0</v>
      </c>
      <c r="AT32">
        <f t="shared" si="65"/>
        <v>0</v>
      </c>
      <c r="AV32" s="1" t="s">
        <v>290</v>
      </c>
      <c r="AW32" s="1" t="s">
        <v>291</v>
      </c>
    </row>
    <row r="33" spans="1:46" ht="20.100000000000001" customHeight="1">
      <c r="A33" s="38" t="s">
        <v>327</v>
      </c>
      <c r="B33" s="38" t="s">
        <v>328</v>
      </c>
      <c r="C33" s="39" t="s">
        <v>53</v>
      </c>
      <c r="D33" s="50">
        <v>6</v>
      </c>
      <c r="E33" s="50"/>
      <c r="F33" s="50">
        <f t="shared" ref="F33:F64" si="66">ROUNDDOWN(D33*E33, 0)</f>
        <v>0</v>
      </c>
      <c r="G33" s="50"/>
      <c r="H33" s="50">
        <f t="shared" ref="H33:H64" si="67">ROUNDDOWN(D33*G33, 0)</f>
        <v>0</v>
      </c>
      <c r="I33" s="50">
        <f>ROUNDUP(일위대가목록!K8, 0)</f>
        <v>0</v>
      </c>
      <c r="J33" s="50">
        <f t="shared" ref="J33:J64" si="68">ROUNDDOWN(D33*I33, 0)</f>
        <v>0</v>
      </c>
      <c r="K33" s="50">
        <f t="shared" si="35"/>
        <v>0</v>
      </c>
      <c r="L33" s="41" t="s">
        <v>329</v>
      </c>
      <c r="N33" t="str">
        <f>""</f>
        <v/>
      </c>
      <c r="O33" s="1" t="s">
        <v>281</v>
      </c>
      <c r="P33">
        <v>1</v>
      </c>
      <c r="Q33">
        <f t="shared" si="36"/>
        <v>0</v>
      </c>
      <c r="R33">
        <f t="shared" si="37"/>
        <v>0</v>
      </c>
      <c r="S33">
        <f t="shared" si="38"/>
        <v>0</v>
      </c>
      <c r="T33">
        <f t="shared" si="39"/>
        <v>0</v>
      </c>
      <c r="U33">
        <f t="shared" si="40"/>
        <v>0</v>
      </c>
      <c r="V33">
        <f t="shared" si="41"/>
        <v>0</v>
      </c>
      <c r="W33">
        <f t="shared" si="42"/>
        <v>0</v>
      </c>
      <c r="X33">
        <f t="shared" si="43"/>
        <v>0</v>
      </c>
      <c r="Y33">
        <f t="shared" si="44"/>
        <v>0</v>
      </c>
      <c r="Z33">
        <f t="shared" si="45"/>
        <v>0</v>
      </c>
      <c r="AA33">
        <f t="shared" si="46"/>
        <v>0</v>
      </c>
      <c r="AB33">
        <f t="shared" si="47"/>
        <v>0</v>
      </c>
      <c r="AC33">
        <f t="shared" si="48"/>
        <v>0</v>
      </c>
      <c r="AD33">
        <f t="shared" si="49"/>
        <v>0</v>
      </c>
      <c r="AE33">
        <f t="shared" si="50"/>
        <v>0</v>
      </c>
      <c r="AF33">
        <f t="shared" si="51"/>
        <v>0</v>
      </c>
      <c r="AG33">
        <f t="shared" si="52"/>
        <v>0</v>
      </c>
      <c r="AH33">
        <f t="shared" si="53"/>
        <v>0</v>
      </c>
      <c r="AI33">
        <f t="shared" si="54"/>
        <v>0</v>
      </c>
      <c r="AJ33">
        <f t="shared" si="55"/>
        <v>0</v>
      </c>
      <c r="AK33">
        <f t="shared" si="56"/>
        <v>0</v>
      </c>
      <c r="AL33">
        <f t="shared" si="57"/>
        <v>0</v>
      </c>
      <c r="AM33">
        <f t="shared" si="58"/>
        <v>0</v>
      </c>
      <c r="AN33">
        <f t="shared" si="59"/>
        <v>0</v>
      </c>
      <c r="AO33">
        <f t="shared" si="60"/>
        <v>0</v>
      </c>
      <c r="AP33">
        <f t="shared" si="61"/>
        <v>0</v>
      </c>
      <c r="AQ33">
        <f t="shared" si="62"/>
        <v>0</v>
      </c>
      <c r="AR33">
        <f t="shared" si="63"/>
        <v>0</v>
      </c>
      <c r="AS33">
        <f t="shared" si="64"/>
        <v>0</v>
      </c>
      <c r="AT33">
        <f t="shared" si="65"/>
        <v>0</v>
      </c>
    </row>
    <row r="34" spans="1:46" ht="20.100000000000001" customHeight="1">
      <c r="A34" s="38" t="s">
        <v>327</v>
      </c>
      <c r="B34" s="38" t="s">
        <v>414</v>
      </c>
      <c r="C34" s="39" t="s">
        <v>53</v>
      </c>
      <c r="D34" s="50">
        <v>61</v>
      </c>
      <c r="E34" s="50"/>
      <c r="F34" s="50">
        <f t="shared" si="66"/>
        <v>0</v>
      </c>
      <c r="G34" s="50"/>
      <c r="H34" s="50">
        <f t="shared" si="67"/>
        <v>0</v>
      </c>
      <c r="I34" s="50">
        <f>ROUNDUP(일위대가목록!K9, 0)</f>
        <v>0</v>
      </c>
      <c r="J34" s="50">
        <f t="shared" si="68"/>
        <v>0</v>
      </c>
      <c r="K34" s="50">
        <f t="shared" si="35"/>
        <v>0</v>
      </c>
      <c r="L34" s="41" t="s">
        <v>413</v>
      </c>
      <c r="N34" t="str">
        <f>""</f>
        <v/>
      </c>
      <c r="O34" s="1" t="s">
        <v>281</v>
      </c>
      <c r="P34">
        <v>1</v>
      </c>
      <c r="Q34">
        <f t="shared" si="36"/>
        <v>0</v>
      </c>
      <c r="R34">
        <f t="shared" si="37"/>
        <v>0</v>
      </c>
      <c r="S34">
        <f t="shared" si="38"/>
        <v>0</v>
      </c>
      <c r="T34">
        <f t="shared" si="39"/>
        <v>0</v>
      </c>
      <c r="U34">
        <f t="shared" si="40"/>
        <v>0</v>
      </c>
      <c r="V34">
        <f t="shared" si="41"/>
        <v>0</v>
      </c>
      <c r="W34">
        <f t="shared" si="42"/>
        <v>0</v>
      </c>
      <c r="X34">
        <f t="shared" si="43"/>
        <v>0</v>
      </c>
      <c r="Y34">
        <f t="shared" si="44"/>
        <v>0</v>
      </c>
      <c r="Z34">
        <f t="shared" si="45"/>
        <v>0</v>
      </c>
      <c r="AA34">
        <f t="shared" si="46"/>
        <v>0</v>
      </c>
      <c r="AB34">
        <f t="shared" si="47"/>
        <v>0</v>
      </c>
      <c r="AC34">
        <f t="shared" si="48"/>
        <v>0</v>
      </c>
      <c r="AD34">
        <f t="shared" si="49"/>
        <v>0</v>
      </c>
      <c r="AE34">
        <f t="shared" si="50"/>
        <v>0</v>
      </c>
      <c r="AF34">
        <f t="shared" si="51"/>
        <v>0</v>
      </c>
      <c r="AG34">
        <f t="shared" si="52"/>
        <v>0</v>
      </c>
      <c r="AH34">
        <f t="shared" si="53"/>
        <v>0</v>
      </c>
      <c r="AI34">
        <f t="shared" si="54"/>
        <v>0</v>
      </c>
      <c r="AJ34">
        <f t="shared" si="55"/>
        <v>0</v>
      </c>
      <c r="AK34">
        <f t="shared" si="56"/>
        <v>0</v>
      </c>
      <c r="AL34">
        <f t="shared" si="57"/>
        <v>0</v>
      </c>
      <c r="AM34">
        <f t="shared" si="58"/>
        <v>0</v>
      </c>
      <c r="AN34">
        <f t="shared" si="59"/>
        <v>0</v>
      </c>
      <c r="AO34">
        <f t="shared" si="60"/>
        <v>0</v>
      </c>
      <c r="AP34">
        <f t="shared" si="61"/>
        <v>0</v>
      </c>
      <c r="AQ34">
        <f t="shared" si="62"/>
        <v>0</v>
      </c>
      <c r="AR34">
        <f t="shared" si="63"/>
        <v>0</v>
      </c>
      <c r="AS34">
        <f t="shared" si="64"/>
        <v>0</v>
      </c>
      <c r="AT34">
        <f t="shared" si="65"/>
        <v>0</v>
      </c>
    </row>
    <row r="35" spans="1:46" ht="20.100000000000001" customHeight="1">
      <c r="A35" s="38" t="s">
        <v>327</v>
      </c>
      <c r="B35" s="38" t="s">
        <v>416</v>
      </c>
      <c r="C35" s="39" t="s">
        <v>53</v>
      </c>
      <c r="D35" s="50">
        <v>15.5</v>
      </c>
      <c r="E35" s="50"/>
      <c r="F35" s="50">
        <f t="shared" si="66"/>
        <v>0</v>
      </c>
      <c r="G35" s="50"/>
      <c r="H35" s="50">
        <f t="shared" si="67"/>
        <v>0</v>
      </c>
      <c r="I35" s="50">
        <f>ROUNDUP(일위대가목록!K10, 0)</f>
        <v>0</v>
      </c>
      <c r="J35" s="50">
        <f t="shared" si="68"/>
        <v>0</v>
      </c>
      <c r="K35" s="50">
        <f t="shared" si="35"/>
        <v>0</v>
      </c>
      <c r="L35" s="41" t="s">
        <v>415</v>
      </c>
      <c r="N35" t="str">
        <f>""</f>
        <v/>
      </c>
      <c r="O35" s="1" t="s">
        <v>281</v>
      </c>
      <c r="P35">
        <v>1</v>
      </c>
      <c r="Q35">
        <f t="shared" si="36"/>
        <v>0</v>
      </c>
      <c r="R35">
        <f t="shared" si="37"/>
        <v>0</v>
      </c>
      <c r="S35">
        <f t="shared" si="38"/>
        <v>0</v>
      </c>
      <c r="T35">
        <f t="shared" si="39"/>
        <v>0</v>
      </c>
      <c r="U35">
        <f t="shared" si="40"/>
        <v>0</v>
      </c>
      <c r="V35">
        <f t="shared" si="41"/>
        <v>0</v>
      </c>
      <c r="W35">
        <f t="shared" si="42"/>
        <v>0</v>
      </c>
      <c r="X35">
        <f t="shared" si="43"/>
        <v>0</v>
      </c>
      <c r="Y35">
        <f t="shared" si="44"/>
        <v>0</v>
      </c>
      <c r="Z35">
        <f t="shared" si="45"/>
        <v>0</v>
      </c>
      <c r="AA35">
        <f t="shared" si="46"/>
        <v>0</v>
      </c>
      <c r="AB35">
        <f t="shared" si="47"/>
        <v>0</v>
      </c>
      <c r="AC35">
        <f t="shared" si="48"/>
        <v>0</v>
      </c>
      <c r="AD35">
        <f t="shared" si="49"/>
        <v>0</v>
      </c>
      <c r="AE35">
        <f t="shared" si="50"/>
        <v>0</v>
      </c>
      <c r="AF35">
        <f t="shared" si="51"/>
        <v>0</v>
      </c>
      <c r="AG35">
        <f t="shared" si="52"/>
        <v>0</v>
      </c>
      <c r="AH35">
        <f t="shared" si="53"/>
        <v>0</v>
      </c>
      <c r="AI35">
        <f t="shared" si="54"/>
        <v>0</v>
      </c>
      <c r="AJ35">
        <f t="shared" si="55"/>
        <v>0</v>
      </c>
      <c r="AK35">
        <f t="shared" si="56"/>
        <v>0</v>
      </c>
      <c r="AL35">
        <f t="shared" si="57"/>
        <v>0</v>
      </c>
      <c r="AM35">
        <f t="shared" si="58"/>
        <v>0</v>
      </c>
      <c r="AN35">
        <f t="shared" si="59"/>
        <v>0</v>
      </c>
      <c r="AO35">
        <f t="shared" si="60"/>
        <v>0</v>
      </c>
      <c r="AP35">
        <f t="shared" si="61"/>
        <v>0</v>
      </c>
      <c r="AQ35">
        <f t="shared" si="62"/>
        <v>0</v>
      </c>
      <c r="AR35">
        <f t="shared" si="63"/>
        <v>0</v>
      </c>
      <c r="AS35">
        <f t="shared" si="64"/>
        <v>0</v>
      </c>
      <c r="AT35">
        <f t="shared" si="65"/>
        <v>0</v>
      </c>
    </row>
    <row r="36" spans="1:46" ht="20.100000000000001" customHeight="1">
      <c r="A36" s="38" t="s">
        <v>327</v>
      </c>
      <c r="B36" s="38" t="s">
        <v>418</v>
      </c>
      <c r="C36" s="39" t="s">
        <v>53</v>
      </c>
      <c r="D36" s="50">
        <v>42</v>
      </c>
      <c r="E36" s="50"/>
      <c r="F36" s="50">
        <f t="shared" si="66"/>
        <v>0</v>
      </c>
      <c r="G36" s="50"/>
      <c r="H36" s="50">
        <f t="shared" si="67"/>
        <v>0</v>
      </c>
      <c r="I36" s="50">
        <f>ROUNDUP(일위대가목록!K11, 0)</f>
        <v>0</v>
      </c>
      <c r="J36" s="50">
        <f t="shared" si="68"/>
        <v>0</v>
      </c>
      <c r="K36" s="50">
        <f t="shared" si="35"/>
        <v>0</v>
      </c>
      <c r="L36" s="41" t="s">
        <v>417</v>
      </c>
      <c r="N36" t="str">
        <f>""</f>
        <v/>
      </c>
      <c r="O36" s="1" t="s">
        <v>281</v>
      </c>
      <c r="P36">
        <v>1</v>
      </c>
      <c r="Q36">
        <f t="shared" si="36"/>
        <v>0</v>
      </c>
      <c r="R36">
        <f t="shared" si="37"/>
        <v>0</v>
      </c>
      <c r="S36">
        <f t="shared" si="38"/>
        <v>0</v>
      </c>
      <c r="T36">
        <f t="shared" si="39"/>
        <v>0</v>
      </c>
      <c r="U36">
        <f t="shared" si="40"/>
        <v>0</v>
      </c>
      <c r="V36">
        <f t="shared" si="41"/>
        <v>0</v>
      </c>
      <c r="W36">
        <f t="shared" si="42"/>
        <v>0</v>
      </c>
      <c r="X36">
        <f t="shared" si="43"/>
        <v>0</v>
      </c>
      <c r="Y36">
        <f t="shared" si="44"/>
        <v>0</v>
      </c>
      <c r="Z36">
        <f t="shared" si="45"/>
        <v>0</v>
      </c>
      <c r="AA36">
        <f t="shared" si="46"/>
        <v>0</v>
      </c>
      <c r="AB36">
        <f t="shared" si="47"/>
        <v>0</v>
      </c>
      <c r="AC36">
        <f t="shared" si="48"/>
        <v>0</v>
      </c>
      <c r="AD36">
        <f t="shared" si="49"/>
        <v>0</v>
      </c>
      <c r="AE36">
        <f t="shared" si="50"/>
        <v>0</v>
      </c>
      <c r="AF36">
        <f t="shared" si="51"/>
        <v>0</v>
      </c>
      <c r="AG36">
        <f t="shared" si="52"/>
        <v>0</v>
      </c>
      <c r="AH36">
        <f t="shared" si="53"/>
        <v>0</v>
      </c>
      <c r="AI36">
        <f t="shared" si="54"/>
        <v>0</v>
      </c>
      <c r="AJ36">
        <f t="shared" si="55"/>
        <v>0</v>
      </c>
      <c r="AK36">
        <f t="shared" si="56"/>
        <v>0</v>
      </c>
      <c r="AL36">
        <f t="shared" si="57"/>
        <v>0</v>
      </c>
      <c r="AM36">
        <f t="shared" si="58"/>
        <v>0</v>
      </c>
      <c r="AN36">
        <f t="shared" si="59"/>
        <v>0</v>
      </c>
      <c r="AO36">
        <f t="shared" si="60"/>
        <v>0</v>
      </c>
      <c r="AP36">
        <f t="shared" si="61"/>
        <v>0</v>
      </c>
      <c r="AQ36">
        <f t="shared" si="62"/>
        <v>0</v>
      </c>
      <c r="AR36">
        <f t="shared" si="63"/>
        <v>0</v>
      </c>
      <c r="AS36">
        <f t="shared" si="64"/>
        <v>0</v>
      </c>
      <c r="AT36">
        <f t="shared" si="65"/>
        <v>0</v>
      </c>
    </row>
    <row r="37" spans="1:46" ht="20.100000000000001" customHeight="1">
      <c r="A37" s="38" t="s">
        <v>327</v>
      </c>
      <c r="B37" s="38" t="s">
        <v>422</v>
      </c>
      <c r="C37" s="39" t="s">
        <v>53</v>
      </c>
      <c r="D37" s="50">
        <v>45</v>
      </c>
      <c r="E37" s="50"/>
      <c r="F37" s="50">
        <f t="shared" si="66"/>
        <v>0</v>
      </c>
      <c r="G37" s="50"/>
      <c r="H37" s="50">
        <f t="shared" si="67"/>
        <v>0</v>
      </c>
      <c r="I37" s="50">
        <f>ROUNDUP(일위대가목록!K13, 0)</f>
        <v>0</v>
      </c>
      <c r="J37" s="50">
        <f t="shared" si="68"/>
        <v>0</v>
      </c>
      <c r="K37" s="50">
        <f t="shared" si="35"/>
        <v>0</v>
      </c>
      <c r="L37" s="41" t="s">
        <v>421</v>
      </c>
      <c r="N37" t="str">
        <f>""</f>
        <v/>
      </c>
      <c r="O37" s="1" t="s">
        <v>281</v>
      </c>
      <c r="P37">
        <v>1</v>
      </c>
      <c r="Q37">
        <f t="shared" si="36"/>
        <v>0</v>
      </c>
      <c r="R37">
        <f t="shared" si="37"/>
        <v>0</v>
      </c>
      <c r="S37">
        <f t="shared" si="38"/>
        <v>0</v>
      </c>
      <c r="T37">
        <f t="shared" si="39"/>
        <v>0</v>
      </c>
      <c r="U37">
        <f t="shared" si="40"/>
        <v>0</v>
      </c>
      <c r="V37">
        <f t="shared" si="41"/>
        <v>0</v>
      </c>
      <c r="W37">
        <f t="shared" si="42"/>
        <v>0</v>
      </c>
      <c r="X37">
        <f t="shared" si="43"/>
        <v>0</v>
      </c>
      <c r="Y37">
        <f t="shared" si="44"/>
        <v>0</v>
      </c>
      <c r="Z37">
        <f t="shared" si="45"/>
        <v>0</v>
      </c>
      <c r="AA37">
        <f t="shared" si="46"/>
        <v>0</v>
      </c>
      <c r="AB37">
        <f t="shared" si="47"/>
        <v>0</v>
      </c>
      <c r="AC37">
        <f t="shared" si="48"/>
        <v>0</v>
      </c>
      <c r="AD37">
        <f t="shared" si="49"/>
        <v>0</v>
      </c>
      <c r="AE37">
        <f t="shared" si="50"/>
        <v>0</v>
      </c>
      <c r="AF37">
        <f t="shared" si="51"/>
        <v>0</v>
      </c>
      <c r="AG37">
        <f t="shared" si="52"/>
        <v>0</v>
      </c>
      <c r="AH37">
        <f t="shared" si="53"/>
        <v>0</v>
      </c>
      <c r="AI37">
        <f t="shared" si="54"/>
        <v>0</v>
      </c>
      <c r="AJ37">
        <f t="shared" si="55"/>
        <v>0</v>
      </c>
      <c r="AK37">
        <f t="shared" si="56"/>
        <v>0</v>
      </c>
      <c r="AL37">
        <f t="shared" si="57"/>
        <v>0</v>
      </c>
      <c r="AM37">
        <f t="shared" si="58"/>
        <v>0</v>
      </c>
      <c r="AN37">
        <f t="shared" si="59"/>
        <v>0</v>
      </c>
      <c r="AO37">
        <f t="shared" si="60"/>
        <v>0</v>
      </c>
      <c r="AP37">
        <f t="shared" si="61"/>
        <v>0</v>
      </c>
      <c r="AQ37">
        <f t="shared" si="62"/>
        <v>0</v>
      </c>
      <c r="AR37">
        <f t="shared" si="63"/>
        <v>0</v>
      </c>
      <c r="AS37">
        <f t="shared" si="64"/>
        <v>0</v>
      </c>
      <c r="AT37">
        <f t="shared" si="65"/>
        <v>0</v>
      </c>
    </row>
    <row r="38" spans="1:46" ht="20.100000000000001" customHeight="1">
      <c r="A38" s="38" t="s">
        <v>186</v>
      </c>
      <c r="B38" s="38" t="s">
        <v>189</v>
      </c>
      <c r="C38" s="39" t="s">
        <v>64</v>
      </c>
      <c r="D38" s="50">
        <v>6</v>
      </c>
      <c r="E38" s="50"/>
      <c r="F38" s="50">
        <f t="shared" si="66"/>
        <v>0</v>
      </c>
      <c r="G38" s="50"/>
      <c r="H38" s="50">
        <f t="shared" si="67"/>
        <v>0</v>
      </c>
      <c r="I38" s="50">
        <v>0</v>
      </c>
      <c r="J38" s="50">
        <f t="shared" si="68"/>
        <v>0</v>
      </c>
      <c r="K38" s="50">
        <f t="shared" si="35"/>
        <v>0</v>
      </c>
      <c r="L38" s="40"/>
      <c r="N38" t="str">
        <f t="shared" ref="N38:N46" si="69">"01"</f>
        <v>01</v>
      </c>
      <c r="O38" s="1" t="s">
        <v>281</v>
      </c>
      <c r="P38">
        <v>1</v>
      </c>
      <c r="Q38">
        <f t="shared" si="36"/>
        <v>0</v>
      </c>
      <c r="R38">
        <f t="shared" si="37"/>
        <v>0</v>
      </c>
      <c r="S38">
        <f t="shared" si="38"/>
        <v>0</v>
      </c>
      <c r="T38">
        <f t="shared" si="39"/>
        <v>0</v>
      </c>
      <c r="U38">
        <f t="shared" si="40"/>
        <v>0</v>
      </c>
      <c r="V38">
        <f t="shared" si="41"/>
        <v>0</v>
      </c>
      <c r="W38">
        <f t="shared" si="42"/>
        <v>0</v>
      </c>
      <c r="X38">
        <f t="shared" si="43"/>
        <v>0</v>
      </c>
      <c r="Y38">
        <f t="shared" si="44"/>
        <v>0</v>
      </c>
      <c r="Z38">
        <f t="shared" si="45"/>
        <v>0</v>
      </c>
      <c r="AA38">
        <f t="shared" si="46"/>
        <v>0</v>
      </c>
      <c r="AB38">
        <f t="shared" si="47"/>
        <v>0</v>
      </c>
      <c r="AC38">
        <f t="shared" si="48"/>
        <v>0</v>
      </c>
      <c r="AD38">
        <f t="shared" si="49"/>
        <v>0</v>
      </c>
      <c r="AE38">
        <f t="shared" si="50"/>
        <v>0</v>
      </c>
      <c r="AF38">
        <f t="shared" si="51"/>
        <v>0</v>
      </c>
      <c r="AG38">
        <f t="shared" si="52"/>
        <v>0</v>
      </c>
      <c r="AH38">
        <f t="shared" si="53"/>
        <v>0</v>
      </c>
      <c r="AI38">
        <f t="shared" si="54"/>
        <v>0</v>
      </c>
      <c r="AJ38">
        <f t="shared" si="55"/>
        <v>0</v>
      </c>
      <c r="AK38">
        <f t="shared" si="56"/>
        <v>0</v>
      </c>
      <c r="AL38">
        <f t="shared" si="57"/>
        <v>0</v>
      </c>
      <c r="AM38">
        <f t="shared" si="58"/>
        <v>0</v>
      </c>
      <c r="AN38">
        <f t="shared" si="59"/>
        <v>0</v>
      </c>
      <c r="AO38">
        <f t="shared" si="60"/>
        <v>0</v>
      </c>
      <c r="AP38">
        <f t="shared" si="61"/>
        <v>0</v>
      </c>
      <c r="AQ38">
        <f t="shared" si="62"/>
        <v>0</v>
      </c>
      <c r="AR38">
        <f t="shared" si="63"/>
        <v>0</v>
      </c>
      <c r="AS38">
        <f t="shared" si="64"/>
        <v>0</v>
      </c>
      <c r="AT38">
        <f t="shared" si="65"/>
        <v>0</v>
      </c>
    </row>
    <row r="39" spans="1:46" ht="20.100000000000001" customHeight="1">
      <c r="A39" s="38" t="s">
        <v>186</v>
      </c>
      <c r="B39" s="38" t="s">
        <v>190</v>
      </c>
      <c r="C39" s="39" t="s">
        <v>64</v>
      </c>
      <c r="D39" s="50">
        <v>10</v>
      </c>
      <c r="E39" s="50"/>
      <c r="F39" s="50">
        <f t="shared" si="66"/>
        <v>0</v>
      </c>
      <c r="G39" s="50"/>
      <c r="H39" s="50">
        <f t="shared" si="67"/>
        <v>0</v>
      </c>
      <c r="I39" s="50">
        <v>0</v>
      </c>
      <c r="J39" s="50">
        <f t="shared" si="68"/>
        <v>0</v>
      </c>
      <c r="K39" s="50">
        <f t="shared" si="35"/>
        <v>0</v>
      </c>
      <c r="L39" s="40"/>
      <c r="N39" t="str">
        <f t="shared" si="69"/>
        <v>01</v>
      </c>
      <c r="O39" s="1" t="s">
        <v>281</v>
      </c>
      <c r="P39">
        <v>1</v>
      </c>
      <c r="Q39">
        <f t="shared" si="36"/>
        <v>0</v>
      </c>
      <c r="R39">
        <f t="shared" si="37"/>
        <v>0</v>
      </c>
      <c r="S39">
        <f t="shared" si="38"/>
        <v>0</v>
      </c>
      <c r="T39">
        <f t="shared" si="39"/>
        <v>0</v>
      </c>
      <c r="U39">
        <f t="shared" si="40"/>
        <v>0</v>
      </c>
      <c r="V39">
        <f t="shared" si="41"/>
        <v>0</v>
      </c>
      <c r="W39">
        <f t="shared" si="42"/>
        <v>0</v>
      </c>
      <c r="X39">
        <f t="shared" si="43"/>
        <v>0</v>
      </c>
      <c r="Y39">
        <f t="shared" si="44"/>
        <v>0</v>
      </c>
      <c r="Z39">
        <f t="shared" si="45"/>
        <v>0</v>
      </c>
      <c r="AA39">
        <f t="shared" si="46"/>
        <v>0</v>
      </c>
      <c r="AB39">
        <f t="shared" si="47"/>
        <v>0</v>
      </c>
      <c r="AC39">
        <f t="shared" si="48"/>
        <v>0</v>
      </c>
      <c r="AD39">
        <f t="shared" si="49"/>
        <v>0</v>
      </c>
      <c r="AE39">
        <f t="shared" si="50"/>
        <v>0</v>
      </c>
      <c r="AF39">
        <f t="shared" si="51"/>
        <v>0</v>
      </c>
      <c r="AG39">
        <f t="shared" si="52"/>
        <v>0</v>
      </c>
      <c r="AH39">
        <f t="shared" si="53"/>
        <v>0</v>
      </c>
      <c r="AI39">
        <f t="shared" si="54"/>
        <v>0</v>
      </c>
      <c r="AJ39">
        <f t="shared" si="55"/>
        <v>0</v>
      </c>
      <c r="AK39">
        <f t="shared" si="56"/>
        <v>0</v>
      </c>
      <c r="AL39">
        <f t="shared" si="57"/>
        <v>0</v>
      </c>
      <c r="AM39">
        <f t="shared" si="58"/>
        <v>0</v>
      </c>
      <c r="AN39">
        <f t="shared" si="59"/>
        <v>0</v>
      </c>
      <c r="AO39">
        <f t="shared" si="60"/>
        <v>0</v>
      </c>
      <c r="AP39">
        <f t="shared" si="61"/>
        <v>0</v>
      </c>
      <c r="AQ39">
        <f t="shared" si="62"/>
        <v>0</v>
      </c>
      <c r="AR39">
        <f t="shared" si="63"/>
        <v>0</v>
      </c>
      <c r="AS39">
        <f t="shared" si="64"/>
        <v>0</v>
      </c>
      <c r="AT39">
        <f t="shared" si="65"/>
        <v>0</v>
      </c>
    </row>
    <row r="40" spans="1:46" ht="20.100000000000001" customHeight="1">
      <c r="A40" s="38" t="s">
        <v>186</v>
      </c>
      <c r="B40" s="38" t="s">
        <v>191</v>
      </c>
      <c r="C40" s="39" t="s">
        <v>64</v>
      </c>
      <c r="D40" s="50">
        <v>14</v>
      </c>
      <c r="E40" s="50"/>
      <c r="F40" s="50">
        <f t="shared" si="66"/>
        <v>0</v>
      </c>
      <c r="G40" s="50"/>
      <c r="H40" s="50">
        <f t="shared" si="67"/>
        <v>0</v>
      </c>
      <c r="I40" s="50">
        <v>0</v>
      </c>
      <c r="J40" s="50">
        <f t="shared" si="68"/>
        <v>0</v>
      </c>
      <c r="K40" s="50">
        <f t="shared" si="35"/>
        <v>0</v>
      </c>
      <c r="L40" s="40"/>
      <c r="N40" t="str">
        <f t="shared" si="69"/>
        <v>01</v>
      </c>
      <c r="O40" s="1" t="s">
        <v>281</v>
      </c>
      <c r="P40">
        <v>1</v>
      </c>
      <c r="Q40">
        <f t="shared" si="36"/>
        <v>0</v>
      </c>
      <c r="R40">
        <f t="shared" si="37"/>
        <v>0</v>
      </c>
      <c r="S40">
        <f t="shared" si="38"/>
        <v>0</v>
      </c>
      <c r="T40">
        <f t="shared" si="39"/>
        <v>0</v>
      </c>
      <c r="U40">
        <f t="shared" si="40"/>
        <v>0</v>
      </c>
      <c r="V40">
        <f t="shared" si="41"/>
        <v>0</v>
      </c>
      <c r="W40">
        <f t="shared" si="42"/>
        <v>0</v>
      </c>
      <c r="X40">
        <f t="shared" si="43"/>
        <v>0</v>
      </c>
      <c r="Y40">
        <f t="shared" si="44"/>
        <v>0</v>
      </c>
      <c r="Z40">
        <f t="shared" si="45"/>
        <v>0</v>
      </c>
      <c r="AA40">
        <f t="shared" si="46"/>
        <v>0</v>
      </c>
      <c r="AB40">
        <f t="shared" si="47"/>
        <v>0</v>
      </c>
      <c r="AC40">
        <f t="shared" si="48"/>
        <v>0</v>
      </c>
      <c r="AD40">
        <f t="shared" si="49"/>
        <v>0</v>
      </c>
      <c r="AE40">
        <f t="shared" si="50"/>
        <v>0</v>
      </c>
      <c r="AF40">
        <f t="shared" si="51"/>
        <v>0</v>
      </c>
      <c r="AG40">
        <f t="shared" si="52"/>
        <v>0</v>
      </c>
      <c r="AH40">
        <f t="shared" si="53"/>
        <v>0</v>
      </c>
      <c r="AI40">
        <f t="shared" si="54"/>
        <v>0</v>
      </c>
      <c r="AJ40">
        <f t="shared" si="55"/>
        <v>0</v>
      </c>
      <c r="AK40">
        <f t="shared" si="56"/>
        <v>0</v>
      </c>
      <c r="AL40">
        <f t="shared" si="57"/>
        <v>0</v>
      </c>
      <c r="AM40">
        <f t="shared" si="58"/>
        <v>0</v>
      </c>
      <c r="AN40">
        <f t="shared" si="59"/>
        <v>0</v>
      </c>
      <c r="AO40">
        <f t="shared" si="60"/>
        <v>0</v>
      </c>
      <c r="AP40">
        <f t="shared" si="61"/>
        <v>0</v>
      </c>
      <c r="AQ40">
        <f t="shared" si="62"/>
        <v>0</v>
      </c>
      <c r="AR40">
        <f t="shared" si="63"/>
        <v>0</v>
      </c>
      <c r="AS40">
        <f t="shared" si="64"/>
        <v>0</v>
      </c>
      <c r="AT40">
        <f t="shared" si="65"/>
        <v>0</v>
      </c>
    </row>
    <row r="41" spans="1:46" ht="20.100000000000001" customHeight="1">
      <c r="A41" s="38" t="s">
        <v>186</v>
      </c>
      <c r="B41" s="38" t="s">
        <v>187</v>
      </c>
      <c r="C41" s="39" t="s">
        <v>64</v>
      </c>
      <c r="D41" s="50">
        <v>7</v>
      </c>
      <c r="E41" s="50"/>
      <c r="F41" s="50">
        <f t="shared" si="66"/>
        <v>0</v>
      </c>
      <c r="G41" s="50"/>
      <c r="H41" s="50">
        <f t="shared" si="67"/>
        <v>0</v>
      </c>
      <c r="I41" s="50">
        <v>0</v>
      </c>
      <c r="J41" s="50">
        <f t="shared" si="68"/>
        <v>0</v>
      </c>
      <c r="K41" s="50">
        <f t="shared" si="35"/>
        <v>0</v>
      </c>
      <c r="L41" s="40"/>
      <c r="N41" t="str">
        <f t="shared" si="69"/>
        <v>01</v>
      </c>
      <c r="O41" s="1" t="s">
        <v>281</v>
      </c>
      <c r="P41">
        <v>1</v>
      </c>
      <c r="Q41">
        <f t="shared" si="36"/>
        <v>0</v>
      </c>
      <c r="R41">
        <f t="shared" si="37"/>
        <v>0</v>
      </c>
      <c r="S41">
        <f t="shared" si="38"/>
        <v>0</v>
      </c>
      <c r="T41">
        <f t="shared" si="39"/>
        <v>0</v>
      </c>
      <c r="U41">
        <f t="shared" si="40"/>
        <v>0</v>
      </c>
      <c r="V41">
        <f t="shared" si="41"/>
        <v>0</v>
      </c>
      <c r="W41">
        <f t="shared" si="42"/>
        <v>0</v>
      </c>
      <c r="X41">
        <f t="shared" si="43"/>
        <v>0</v>
      </c>
      <c r="Y41">
        <f t="shared" si="44"/>
        <v>0</v>
      </c>
      <c r="Z41">
        <f t="shared" si="45"/>
        <v>0</v>
      </c>
      <c r="AA41">
        <f t="shared" si="46"/>
        <v>0</v>
      </c>
      <c r="AB41">
        <f t="shared" si="47"/>
        <v>0</v>
      </c>
      <c r="AC41">
        <f t="shared" si="48"/>
        <v>0</v>
      </c>
      <c r="AD41">
        <f t="shared" si="49"/>
        <v>0</v>
      </c>
      <c r="AE41">
        <f t="shared" si="50"/>
        <v>0</v>
      </c>
      <c r="AF41">
        <f t="shared" si="51"/>
        <v>0</v>
      </c>
      <c r="AG41">
        <f t="shared" si="52"/>
        <v>0</v>
      </c>
      <c r="AH41">
        <f t="shared" si="53"/>
        <v>0</v>
      </c>
      <c r="AI41">
        <f t="shared" si="54"/>
        <v>0</v>
      </c>
      <c r="AJ41">
        <f t="shared" si="55"/>
        <v>0</v>
      </c>
      <c r="AK41">
        <f t="shared" si="56"/>
        <v>0</v>
      </c>
      <c r="AL41">
        <f t="shared" si="57"/>
        <v>0</v>
      </c>
      <c r="AM41">
        <f t="shared" si="58"/>
        <v>0</v>
      </c>
      <c r="AN41">
        <f t="shared" si="59"/>
        <v>0</v>
      </c>
      <c r="AO41">
        <f t="shared" si="60"/>
        <v>0</v>
      </c>
      <c r="AP41">
        <f t="shared" si="61"/>
        <v>0</v>
      </c>
      <c r="AQ41">
        <f t="shared" si="62"/>
        <v>0</v>
      </c>
      <c r="AR41">
        <f t="shared" si="63"/>
        <v>0</v>
      </c>
      <c r="AS41">
        <f t="shared" si="64"/>
        <v>0</v>
      </c>
      <c r="AT41">
        <f t="shared" si="65"/>
        <v>0</v>
      </c>
    </row>
    <row r="42" spans="1:46" ht="20.100000000000001" customHeight="1">
      <c r="A42" s="38" t="s">
        <v>186</v>
      </c>
      <c r="B42" s="38" t="s">
        <v>188</v>
      </c>
      <c r="C42" s="39" t="s">
        <v>64</v>
      </c>
      <c r="D42" s="50">
        <v>9</v>
      </c>
      <c r="E42" s="50"/>
      <c r="F42" s="50">
        <f t="shared" si="66"/>
        <v>0</v>
      </c>
      <c r="G42" s="50"/>
      <c r="H42" s="50">
        <f t="shared" si="67"/>
        <v>0</v>
      </c>
      <c r="I42" s="50">
        <v>0</v>
      </c>
      <c r="J42" s="50">
        <f t="shared" si="68"/>
        <v>0</v>
      </c>
      <c r="K42" s="50">
        <f t="shared" si="35"/>
        <v>0</v>
      </c>
      <c r="L42" s="40"/>
      <c r="N42" t="str">
        <f t="shared" si="69"/>
        <v>01</v>
      </c>
      <c r="O42" s="1" t="s">
        <v>281</v>
      </c>
      <c r="P42">
        <v>1</v>
      </c>
      <c r="Q42">
        <f t="shared" si="36"/>
        <v>0</v>
      </c>
      <c r="R42">
        <f t="shared" si="37"/>
        <v>0</v>
      </c>
      <c r="S42">
        <f t="shared" si="38"/>
        <v>0</v>
      </c>
      <c r="T42">
        <f t="shared" si="39"/>
        <v>0</v>
      </c>
      <c r="U42">
        <f t="shared" si="40"/>
        <v>0</v>
      </c>
      <c r="V42">
        <f t="shared" si="41"/>
        <v>0</v>
      </c>
      <c r="W42">
        <f t="shared" si="42"/>
        <v>0</v>
      </c>
      <c r="X42">
        <f t="shared" si="43"/>
        <v>0</v>
      </c>
      <c r="Y42">
        <f t="shared" si="44"/>
        <v>0</v>
      </c>
      <c r="Z42">
        <f t="shared" si="45"/>
        <v>0</v>
      </c>
      <c r="AA42">
        <f t="shared" si="46"/>
        <v>0</v>
      </c>
      <c r="AB42">
        <f t="shared" si="47"/>
        <v>0</v>
      </c>
      <c r="AC42">
        <f t="shared" si="48"/>
        <v>0</v>
      </c>
      <c r="AD42">
        <f t="shared" si="49"/>
        <v>0</v>
      </c>
      <c r="AE42">
        <f t="shared" si="50"/>
        <v>0</v>
      </c>
      <c r="AF42">
        <f t="shared" si="51"/>
        <v>0</v>
      </c>
      <c r="AG42">
        <f t="shared" si="52"/>
        <v>0</v>
      </c>
      <c r="AH42">
        <f t="shared" si="53"/>
        <v>0</v>
      </c>
      <c r="AI42">
        <f t="shared" si="54"/>
        <v>0</v>
      </c>
      <c r="AJ42">
        <f t="shared" si="55"/>
        <v>0</v>
      </c>
      <c r="AK42">
        <f t="shared" si="56"/>
        <v>0</v>
      </c>
      <c r="AL42">
        <f t="shared" si="57"/>
        <v>0</v>
      </c>
      <c r="AM42">
        <f t="shared" si="58"/>
        <v>0</v>
      </c>
      <c r="AN42">
        <f t="shared" si="59"/>
        <v>0</v>
      </c>
      <c r="AO42">
        <f t="shared" si="60"/>
        <v>0</v>
      </c>
      <c r="AP42">
        <f t="shared" si="61"/>
        <v>0</v>
      </c>
      <c r="AQ42">
        <f t="shared" si="62"/>
        <v>0</v>
      </c>
      <c r="AR42">
        <f t="shared" si="63"/>
        <v>0</v>
      </c>
      <c r="AS42">
        <f t="shared" si="64"/>
        <v>0</v>
      </c>
      <c r="AT42">
        <f t="shared" si="65"/>
        <v>0</v>
      </c>
    </row>
    <row r="43" spans="1:46" ht="20.100000000000001" customHeight="1">
      <c r="A43" s="38" t="s">
        <v>186</v>
      </c>
      <c r="B43" s="38" t="s">
        <v>196</v>
      </c>
      <c r="C43" s="39" t="s">
        <v>64</v>
      </c>
      <c r="D43" s="50">
        <v>2</v>
      </c>
      <c r="E43" s="50"/>
      <c r="F43" s="50">
        <f t="shared" si="66"/>
        <v>0</v>
      </c>
      <c r="G43" s="50"/>
      <c r="H43" s="50">
        <f t="shared" si="67"/>
        <v>0</v>
      </c>
      <c r="I43" s="50">
        <v>0</v>
      </c>
      <c r="J43" s="50">
        <f t="shared" si="68"/>
        <v>0</v>
      </c>
      <c r="K43" s="50">
        <f t="shared" si="35"/>
        <v>0</v>
      </c>
      <c r="L43" s="40"/>
      <c r="N43" t="str">
        <f t="shared" si="69"/>
        <v>01</v>
      </c>
      <c r="O43" s="1" t="s">
        <v>281</v>
      </c>
      <c r="P43">
        <v>1</v>
      </c>
      <c r="Q43">
        <f t="shared" si="36"/>
        <v>0</v>
      </c>
      <c r="R43">
        <f t="shared" si="37"/>
        <v>0</v>
      </c>
      <c r="S43">
        <f t="shared" si="38"/>
        <v>0</v>
      </c>
      <c r="T43">
        <f t="shared" si="39"/>
        <v>0</v>
      </c>
      <c r="U43">
        <f t="shared" si="40"/>
        <v>0</v>
      </c>
      <c r="V43">
        <f t="shared" si="41"/>
        <v>0</v>
      </c>
      <c r="W43">
        <f t="shared" si="42"/>
        <v>0</v>
      </c>
      <c r="X43">
        <f t="shared" si="43"/>
        <v>0</v>
      </c>
      <c r="Y43">
        <f t="shared" si="44"/>
        <v>0</v>
      </c>
      <c r="Z43">
        <f t="shared" si="45"/>
        <v>0</v>
      </c>
      <c r="AA43">
        <f t="shared" si="46"/>
        <v>0</v>
      </c>
      <c r="AB43">
        <f t="shared" si="47"/>
        <v>0</v>
      </c>
      <c r="AC43">
        <f t="shared" si="48"/>
        <v>0</v>
      </c>
      <c r="AD43">
        <f t="shared" si="49"/>
        <v>0</v>
      </c>
      <c r="AE43">
        <f t="shared" si="50"/>
        <v>0</v>
      </c>
      <c r="AF43">
        <f t="shared" si="51"/>
        <v>0</v>
      </c>
      <c r="AG43">
        <f t="shared" si="52"/>
        <v>0</v>
      </c>
      <c r="AH43">
        <f t="shared" si="53"/>
        <v>0</v>
      </c>
      <c r="AI43">
        <f t="shared" si="54"/>
        <v>0</v>
      </c>
      <c r="AJ43">
        <f t="shared" si="55"/>
        <v>0</v>
      </c>
      <c r="AK43">
        <f t="shared" si="56"/>
        <v>0</v>
      </c>
      <c r="AL43">
        <f t="shared" si="57"/>
        <v>0</v>
      </c>
      <c r="AM43">
        <f t="shared" si="58"/>
        <v>0</v>
      </c>
      <c r="AN43">
        <f t="shared" si="59"/>
        <v>0</v>
      </c>
      <c r="AO43">
        <f t="shared" si="60"/>
        <v>0</v>
      </c>
      <c r="AP43">
        <f t="shared" si="61"/>
        <v>0</v>
      </c>
      <c r="AQ43">
        <f t="shared" si="62"/>
        <v>0</v>
      </c>
      <c r="AR43">
        <f t="shared" si="63"/>
        <v>0</v>
      </c>
      <c r="AS43">
        <f t="shared" si="64"/>
        <v>0</v>
      </c>
      <c r="AT43">
        <f t="shared" si="65"/>
        <v>0</v>
      </c>
    </row>
    <row r="44" spans="1:46" ht="20.100000000000001" customHeight="1">
      <c r="A44" s="38" t="s">
        <v>186</v>
      </c>
      <c r="B44" s="38" t="s">
        <v>197</v>
      </c>
      <c r="C44" s="39" t="s">
        <v>64</v>
      </c>
      <c r="D44" s="50">
        <v>6</v>
      </c>
      <c r="E44" s="50"/>
      <c r="F44" s="50">
        <f t="shared" si="66"/>
        <v>0</v>
      </c>
      <c r="G44" s="50"/>
      <c r="H44" s="50">
        <f t="shared" si="67"/>
        <v>0</v>
      </c>
      <c r="I44" s="50">
        <v>0</v>
      </c>
      <c r="J44" s="50">
        <f t="shared" si="68"/>
        <v>0</v>
      </c>
      <c r="K44" s="50">
        <f t="shared" si="35"/>
        <v>0</v>
      </c>
      <c r="L44" s="40"/>
      <c r="N44" t="str">
        <f t="shared" si="69"/>
        <v>01</v>
      </c>
      <c r="O44" s="1" t="s">
        <v>281</v>
      </c>
      <c r="P44">
        <v>1</v>
      </c>
      <c r="Q44">
        <f t="shared" si="36"/>
        <v>0</v>
      </c>
      <c r="R44">
        <f t="shared" si="37"/>
        <v>0</v>
      </c>
      <c r="S44">
        <f t="shared" si="38"/>
        <v>0</v>
      </c>
      <c r="T44">
        <f t="shared" si="39"/>
        <v>0</v>
      </c>
      <c r="U44">
        <f t="shared" si="40"/>
        <v>0</v>
      </c>
      <c r="V44">
        <f t="shared" si="41"/>
        <v>0</v>
      </c>
      <c r="W44">
        <f t="shared" si="42"/>
        <v>0</v>
      </c>
      <c r="X44">
        <f t="shared" si="43"/>
        <v>0</v>
      </c>
      <c r="Y44">
        <f t="shared" si="44"/>
        <v>0</v>
      </c>
      <c r="Z44">
        <f t="shared" si="45"/>
        <v>0</v>
      </c>
      <c r="AA44">
        <f t="shared" si="46"/>
        <v>0</v>
      </c>
      <c r="AB44">
        <f t="shared" si="47"/>
        <v>0</v>
      </c>
      <c r="AC44">
        <f t="shared" si="48"/>
        <v>0</v>
      </c>
      <c r="AD44">
        <f t="shared" si="49"/>
        <v>0</v>
      </c>
      <c r="AE44">
        <f t="shared" si="50"/>
        <v>0</v>
      </c>
      <c r="AF44">
        <f t="shared" si="51"/>
        <v>0</v>
      </c>
      <c r="AG44">
        <f t="shared" si="52"/>
        <v>0</v>
      </c>
      <c r="AH44">
        <f t="shared" si="53"/>
        <v>0</v>
      </c>
      <c r="AI44">
        <f t="shared" si="54"/>
        <v>0</v>
      </c>
      <c r="AJ44">
        <f t="shared" si="55"/>
        <v>0</v>
      </c>
      <c r="AK44">
        <f t="shared" si="56"/>
        <v>0</v>
      </c>
      <c r="AL44">
        <f t="shared" si="57"/>
        <v>0</v>
      </c>
      <c r="AM44">
        <f t="shared" si="58"/>
        <v>0</v>
      </c>
      <c r="AN44">
        <f t="shared" si="59"/>
        <v>0</v>
      </c>
      <c r="AO44">
        <f t="shared" si="60"/>
        <v>0</v>
      </c>
      <c r="AP44">
        <f t="shared" si="61"/>
        <v>0</v>
      </c>
      <c r="AQ44">
        <f t="shared" si="62"/>
        <v>0</v>
      </c>
      <c r="AR44">
        <f t="shared" si="63"/>
        <v>0</v>
      </c>
      <c r="AS44">
        <f t="shared" si="64"/>
        <v>0</v>
      </c>
      <c r="AT44">
        <f t="shared" si="65"/>
        <v>0</v>
      </c>
    </row>
    <row r="45" spans="1:46" ht="20.100000000000001" customHeight="1">
      <c r="A45" s="38" t="s">
        <v>186</v>
      </c>
      <c r="B45" s="38" t="s">
        <v>193</v>
      </c>
      <c r="C45" s="39" t="s">
        <v>64</v>
      </c>
      <c r="D45" s="50">
        <v>2</v>
      </c>
      <c r="E45" s="50"/>
      <c r="F45" s="50">
        <f t="shared" si="66"/>
        <v>0</v>
      </c>
      <c r="G45" s="50"/>
      <c r="H45" s="50">
        <f t="shared" si="67"/>
        <v>0</v>
      </c>
      <c r="I45" s="50">
        <v>0</v>
      </c>
      <c r="J45" s="50">
        <f t="shared" si="68"/>
        <v>0</v>
      </c>
      <c r="K45" s="50">
        <f t="shared" si="35"/>
        <v>0</v>
      </c>
      <c r="L45" s="40"/>
      <c r="N45" t="str">
        <f t="shared" si="69"/>
        <v>01</v>
      </c>
      <c r="O45" s="1" t="s">
        <v>281</v>
      </c>
      <c r="P45">
        <v>1</v>
      </c>
      <c r="Q45">
        <f t="shared" si="36"/>
        <v>0</v>
      </c>
      <c r="R45">
        <f t="shared" si="37"/>
        <v>0</v>
      </c>
      <c r="S45">
        <f t="shared" si="38"/>
        <v>0</v>
      </c>
      <c r="T45">
        <f t="shared" si="39"/>
        <v>0</v>
      </c>
      <c r="U45">
        <f t="shared" si="40"/>
        <v>0</v>
      </c>
      <c r="V45">
        <f t="shared" si="41"/>
        <v>0</v>
      </c>
      <c r="W45">
        <f t="shared" si="42"/>
        <v>0</v>
      </c>
      <c r="X45">
        <f t="shared" si="43"/>
        <v>0</v>
      </c>
      <c r="Y45">
        <f t="shared" si="44"/>
        <v>0</v>
      </c>
      <c r="Z45">
        <f t="shared" si="45"/>
        <v>0</v>
      </c>
      <c r="AA45">
        <f t="shared" si="46"/>
        <v>0</v>
      </c>
      <c r="AB45">
        <f t="shared" si="47"/>
        <v>0</v>
      </c>
      <c r="AC45">
        <f t="shared" si="48"/>
        <v>0</v>
      </c>
      <c r="AD45">
        <f t="shared" si="49"/>
        <v>0</v>
      </c>
      <c r="AE45">
        <f t="shared" si="50"/>
        <v>0</v>
      </c>
      <c r="AF45">
        <f t="shared" si="51"/>
        <v>0</v>
      </c>
      <c r="AG45">
        <f t="shared" si="52"/>
        <v>0</v>
      </c>
      <c r="AH45">
        <f t="shared" si="53"/>
        <v>0</v>
      </c>
      <c r="AI45">
        <f t="shared" si="54"/>
        <v>0</v>
      </c>
      <c r="AJ45">
        <f t="shared" si="55"/>
        <v>0</v>
      </c>
      <c r="AK45">
        <f t="shared" si="56"/>
        <v>0</v>
      </c>
      <c r="AL45">
        <f t="shared" si="57"/>
        <v>0</v>
      </c>
      <c r="AM45">
        <f t="shared" si="58"/>
        <v>0</v>
      </c>
      <c r="AN45">
        <f t="shared" si="59"/>
        <v>0</v>
      </c>
      <c r="AO45">
        <f t="shared" si="60"/>
        <v>0</v>
      </c>
      <c r="AP45">
        <f t="shared" si="61"/>
        <v>0</v>
      </c>
      <c r="AQ45">
        <f t="shared" si="62"/>
        <v>0</v>
      </c>
      <c r="AR45">
        <f t="shared" si="63"/>
        <v>0</v>
      </c>
      <c r="AS45">
        <f t="shared" si="64"/>
        <v>0</v>
      </c>
      <c r="AT45">
        <f t="shared" si="65"/>
        <v>0</v>
      </c>
    </row>
    <row r="46" spans="1:46" ht="20.100000000000001" customHeight="1">
      <c r="A46" s="38" t="s">
        <v>186</v>
      </c>
      <c r="B46" s="38" t="s">
        <v>194</v>
      </c>
      <c r="C46" s="39" t="s">
        <v>64</v>
      </c>
      <c r="D46" s="50">
        <v>3</v>
      </c>
      <c r="E46" s="50"/>
      <c r="F46" s="50">
        <f t="shared" si="66"/>
        <v>0</v>
      </c>
      <c r="G46" s="50"/>
      <c r="H46" s="50">
        <f t="shared" si="67"/>
        <v>0</v>
      </c>
      <c r="I46" s="50">
        <v>0</v>
      </c>
      <c r="J46" s="50">
        <f t="shared" si="68"/>
        <v>0</v>
      </c>
      <c r="K46" s="50">
        <f t="shared" si="35"/>
        <v>0</v>
      </c>
      <c r="L46" s="40"/>
      <c r="N46" t="str">
        <f t="shared" si="69"/>
        <v>01</v>
      </c>
      <c r="O46" s="1" t="s">
        <v>281</v>
      </c>
      <c r="P46">
        <v>1</v>
      </c>
      <c r="Q46">
        <f t="shared" si="36"/>
        <v>0</v>
      </c>
      <c r="R46">
        <f t="shared" si="37"/>
        <v>0</v>
      </c>
      <c r="S46">
        <f t="shared" si="38"/>
        <v>0</v>
      </c>
      <c r="T46">
        <f t="shared" si="39"/>
        <v>0</v>
      </c>
      <c r="U46">
        <f t="shared" si="40"/>
        <v>0</v>
      </c>
      <c r="V46">
        <f t="shared" si="41"/>
        <v>0</v>
      </c>
      <c r="W46">
        <f t="shared" si="42"/>
        <v>0</v>
      </c>
      <c r="X46">
        <f t="shared" si="43"/>
        <v>0</v>
      </c>
      <c r="Y46">
        <f t="shared" si="44"/>
        <v>0</v>
      </c>
      <c r="Z46">
        <f t="shared" si="45"/>
        <v>0</v>
      </c>
      <c r="AA46">
        <f t="shared" si="46"/>
        <v>0</v>
      </c>
      <c r="AB46">
        <f t="shared" si="47"/>
        <v>0</v>
      </c>
      <c r="AC46">
        <f t="shared" si="48"/>
        <v>0</v>
      </c>
      <c r="AD46">
        <f t="shared" si="49"/>
        <v>0</v>
      </c>
      <c r="AE46">
        <f t="shared" si="50"/>
        <v>0</v>
      </c>
      <c r="AF46">
        <f t="shared" si="51"/>
        <v>0</v>
      </c>
      <c r="AG46">
        <f t="shared" si="52"/>
        <v>0</v>
      </c>
      <c r="AH46">
        <f t="shared" si="53"/>
        <v>0</v>
      </c>
      <c r="AI46">
        <f t="shared" si="54"/>
        <v>0</v>
      </c>
      <c r="AJ46">
        <f t="shared" si="55"/>
        <v>0</v>
      </c>
      <c r="AK46">
        <f t="shared" si="56"/>
        <v>0</v>
      </c>
      <c r="AL46">
        <f t="shared" si="57"/>
        <v>0</v>
      </c>
      <c r="AM46">
        <f t="shared" si="58"/>
        <v>0</v>
      </c>
      <c r="AN46">
        <f t="shared" si="59"/>
        <v>0</v>
      </c>
      <c r="AO46">
        <f t="shared" si="60"/>
        <v>0</v>
      </c>
      <c r="AP46">
        <f t="shared" si="61"/>
        <v>0</v>
      </c>
      <c r="AQ46">
        <f t="shared" si="62"/>
        <v>0</v>
      </c>
      <c r="AR46">
        <f t="shared" si="63"/>
        <v>0</v>
      </c>
      <c r="AS46">
        <f t="shared" si="64"/>
        <v>0</v>
      </c>
      <c r="AT46">
        <f t="shared" si="65"/>
        <v>0</v>
      </c>
    </row>
    <row r="47" spans="1:46" ht="20.100000000000001" customHeight="1">
      <c r="A47" s="38" t="s">
        <v>309</v>
      </c>
      <c r="B47" s="38" t="s">
        <v>98</v>
      </c>
      <c r="C47" s="39" t="s">
        <v>233</v>
      </c>
      <c r="D47" s="50">
        <v>14</v>
      </c>
      <c r="E47" s="50"/>
      <c r="F47" s="50">
        <f t="shared" si="66"/>
        <v>0</v>
      </c>
      <c r="G47" s="50"/>
      <c r="H47" s="50">
        <f t="shared" si="67"/>
        <v>0</v>
      </c>
      <c r="I47" s="50">
        <f>ROUNDUP(일위대가목록!K81, 0)</f>
        <v>0</v>
      </c>
      <c r="J47" s="50">
        <f t="shared" si="68"/>
        <v>0</v>
      </c>
      <c r="K47" s="50">
        <f t="shared" si="35"/>
        <v>0</v>
      </c>
      <c r="L47" s="41" t="s">
        <v>553</v>
      </c>
      <c r="N47" t="str">
        <f>""</f>
        <v/>
      </c>
      <c r="O47" s="1" t="s">
        <v>281</v>
      </c>
      <c r="P47">
        <v>1</v>
      </c>
      <c r="Q47">
        <f t="shared" si="36"/>
        <v>0</v>
      </c>
      <c r="R47">
        <f t="shared" si="37"/>
        <v>0</v>
      </c>
      <c r="S47">
        <f t="shared" si="38"/>
        <v>0</v>
      </c>
      <c r="T47">
        <f t="shared" si="39"/>
        <v>0</v>
      </c>
      <c r="U47">
        <f t="shared" si="40"/>
        <v>0</v>
      </c>
      <c r="V47">
        <f t="shared" si="41"/>
        <v>0</v>
      </c>
      <c r="W47">
        <f t="shared" si="42"/>
        <v>0</v>
      </c>
      <c r="X47">
        <f t="shared" si="43"/>
        <v>0</v>
      </c>
      <c r="Y47">
        <f t="shared" si="44"/>
        <v>0</v>
      </c>
      <c r="Z47">
        <f t="shared" si="45"/>
        <v>0</v>
      </c>
      <c r="AA47">
        <f t="shared" si="46"/>
        <v>0</v>
      </c>
      <c r="AB47">
        <f t="shared" si="47"/>
        <v>0</v>
      </c>
      <c r="AC47">
        <f t="shared" si="48"/>
        <v>0</v>
      </c>
      <c r="AD47">
        <f t="shared" si="49"/>
        <v>0</v>
      </c>
      <c r="AE47">
        <f t="shared" si="50"/>
        <v>0</v>
      </c>
      <c r="AF47">
        <f t="shared" si="51"/>
        <v>0</v>
      </c>
      <c r="AG47">
        <f t="shared" si="52"/>
        <v>0</v>
      </c>
      <c r="AH47">
        <f t="shared" si="53"/>
        <v>0</v>
      </c>
      <c r="AI47">
        <f t="shared" si="54"/>
        <v>0</v>
      </c>
      <c r="AJ47">
        <f t="shared" si="55"/>
        <v>0</v>
      </c>
      <c r="AK47">
        <f t="shared" si="56"/>
        <v>0</v>
      </c>
      <c r="AL47">
        <f t="shared" si="57"/>
        <v>0</v>
      </c>
      <c r="AM47">
        <f t="shared" si="58"/>
        <v>0</v>
      </c>
      <c r="AN47">
        <f t="shared" si="59"/>
        <v>0</v>
      </c>
      <c r="AO47">
        <f t="shared" si="60"/>
        <v>0</v>
      </c>
      <c r="AP47">
        <f t="shared" si="61"/>
        <v>0</v>
      </c>
      <c r="AQ47">
        <f t="shared" si="62"/>
        <v>0</v>
      </c>
      <c r="AR47">
        <f t="shared" si="63"/>
        <v>0</v>
      </c>
      <c r="AS47">
        <f t="shared" si="64"/>
        <v>0</v>
      </c>
      <c r="AT47">
        <f t="shared" si="65"/>
        <v>0</v>
      </c>
    </row>
    <row r="48" spans="1:46" ht="20.100000000000001" customHeight="1">
      <c r="A48" s="38" t="s">
        <v>309</v>
      </c>
      <c r="B48" s="38" t="s">
        <v>223</v>
      </c>
      <c r="C48" s="39" t="s">
        <v>233</v>
      </c>
      <c r="D48" s="50">
        <v>2</v>
      </c>
      <c r="E48" s="50"/>
      <c r="F48" s="50">
        <f t="shared" si="66"/>
        <v>0</v>
      </c>
      <c r="G48" s="50"/>
      <c r="H48" s="50">
        <f t="shared" si="67"/>
        <v>0</v>
      </c>
      <c r="I48" s="50">
        <f>ROUNDUP(일위대가목록!K82, 0)</f>
        <v>0</v>
      </c>
      <c r="J48" s="50">
        <f t="shared" si="68"/>
        <v>0</v>
      </c>
      <c r="K48" s="50">
        <f t="shared" si="35"/>
        <v>0</v>
      </c>
      <c r="L48" s="41" t="s">
        <v>554</v>
      </c>
      <c r="N48" t="str">
        <f>""</f>
        <v/>
      </c>
      <c r="O48" s="1" t="s">
        <v>281</v>
      </c>
      <c r="P48">
        <v>1</v>
      </c>
      <c r="Q48">
        <f t="shared" si="36"/>
        <v>0</v>
      </c>
      <c r="R48">
        <f t="shared" si="37"/>
        <v>0</v>
      </c>
      <c r="S48">
        <f t="shared" si="38"/>
        <v>0</v>
      </c>
      <c r="T48">
        <f t="shared" si="39"/>
        <v>0</v>
      </c>
      <c r="U48">
        <f t="shared" si="40"/>
        <v>0</v>
      </c>
      <c r="V48">
        <f t="shared" si="41"/>
        <v>0</v>
      </c>
      <c r="W48">
        <f t="shared" si="42"/>
        <v>0</v>
      </c>
      <c r="X48">
        <f t="shared" si="43"/>
        <v>0</v>
      </c>
      <c r="Y48">
        <f t="shared" si="44"/>
        <v>0</v>
      </c>
      <c r="Z48">
        <f t="shared" si="45"/>
        <v>0</v>
      </c>
      <c r="AA48">
        <f t="shared" si="46"/>
        <v>0</v>
      </c>
      <c r="AB48">
        <f t="shared" si="47"/>
        <v>0</v>
      </c>
      <c r="AC48">
        <f t="shared" si="48"/>
        <v>0</v>
      </c>
      <c r="AD48">
        <f t="shared" si="49"/>
        <v>0</v>
      </c>
      <c r="AE48">
        <f t="shared" si="50"/>
        <v>0</v>
      </c>
      <c r="AF48">
        <f t="shared" si="51"/>
        <v>0</v>
      </c>
      <c r="AG48">
        <f t="shared" si="52"/>
        <v>0</v>
      </c>
      <c r="AH48">
        <f t="shared" si="53"/>
        <v>0</v>
      </c>
      <c r="AI48">
        <f t="shared" si="54"/>
        <v>0</v>
      </c>
      <c r="AJ48">
        <f t="shared" si="55"/>
        <v>0</v>
      </c>
      <c r="AK48">
        <f t="shared" si="56"/>
        <v>0</v>
      </c>
      <c r="AL48">
        <f t="shared" si="57"/>
        <v>0</v>
      </c>
      <c r="AM48">
        <f t="shared" si="58"/>
        <v>0</v>
      </c>
      <c r="AN48">
        <f t="shared" si="59"/>
        <v>0</v>
      </c>
      <c r="AO48">
        <f t="shared" si="60"/>
        <v>0</v>
      </c>
      <c r="AP48">
        <f t="shared" si="61"/>
        <v>0</v>
      </c>
      <c r="AQ48">
        <f t="shared" si="62"/>
        <v>0</v>
      </c>
      <c r="AR48">
        <f t="shared" si="63"/>
        <v>0</v>
      </c>
      <c r="AS48">
        <f t="shared" si="64"/>
        <v>0</v>
      </c>
      <c r="AT48">
        <f t="shared" si="65"/>
        <v>0</v>
      </c>
    </row>
    <row r="49" spans="1:46" ht="20.100000000000001" customHeight="1">
      <c r="A49" s="38" t="s">
        <v>309</v>
      </c>
      <c r="B49" s="38" t="s">
        <v>76</v>
      </c>
      <c r="C49" s="39" t="s">
        <v>233</v>
      </c>
      <c r="D49" s="50">
        <v>25</v>
      </c>
      <c r="E49" s="50"/>
      <c r="F49" s="50">
        <f t="shared" si="66"/>
        <v>0</v>
      </c>
      <c r="G49" s="50"/>
      <c r="H49" s="50">
        <f t="shared" si="67"/>
        <v>0</v>
      </c>
      <c r="I49" s="50">
        <f>ROUNDUP(일위대가목록!K84, 0)</f>
        <v>0</v>
      </c>
      <c r="J49" s="50">
        <f t="shared" si="68"/>
        <v>0</v>
      </c>
      <c r="K49" s="50">
        <f t="shared" si="35"/>
        <v>0</v>
      </c>
      <c r="L49" s="41" t="s">
        <v>556</v>
      </c>
      <c r="N49" t="str">
        <f>""</f>
        <v/>
      </c>
      <c r="O49" s="1" t="s">
        <v>281</v>
      </c>
      <c r="P49">
        <v>1</v>
      </c>
      <c r="Q49">
        <f t="shared" si="36"/>
        <v>0</v>
      </c>
      <c r="R49">
        <f t="shared" si="37"/>
        <v>0</v>
      </c>
      <c r="S49">
        <f t="shared" si="38"/>
        <v>0</v>
      </c>
      <c r="T49">
        <f t="shared" si="39"/>
        <v>0</v>
      </c>
      <c r="U49">
        <f t="shared" si="40"/>
        <v>0</v>
      </c>
      <c r="V49">
        <f t="shared" si="41"/>
        <v>0</v>
      </c>
      <c r="W49">
        <f t="shared" si="42"/>
        <v>0</v>
      </c>
      <c r="X49">
        <f t="shared" si="43"/>
        <v>0</v>
      </c>
      <c r="Y49">
        <f t="shared" si="44"/>
        <v>0</v>
      </c>
      <c r="Z49">
        <f t="shared" si="45"/>
        <v>0</v>
      </c>
      <c r="AA49">
        <f t="shared" si="46"/>
        <v>0</v>
      </c>
      <c r="AB49">
        <f t="shared" si="47"/>
        <v>0</v>
      </c>
      <c r="AC49">
        <f t="shared" si="48"/>
        <v>0</v>
      </c>
      <c r="AD49">
        <f t="shared" si="49"/>
        <v>0</v>
      </c>
      <c r="AE49">
        <f t="shared" si="50"/>
        <v>0</v>
      </c>
      <c r="AF49">
        <f t="shared" si="51"/>
        <v>0</v>
      </c>
      <c r="AG49">
        <f t="shared" si="52"/>
        <v>0</v>
      </c>
      <c r="AH49">
        <f t="shared" si="53"/>
        <v>0</v>
      </c>
      <c r="AI49">
        <f t="shared" si="54"/>
        <v>0</v>
      </c>
      <c r="AJ49">
        <f t="shared" si="55"/>
        <v>0</v>
      </c>
      <c r="AK49">
        <f t="shared" si="56"/>
        <v>0</v>
      </c>
      <c r="AL49">
        <f t="shared" si="57"/>
        <v>0</v>
      </c>
      <c r="AM49">
        <f t="shared" si="58"/>
        <v>0</v>
      </c>
      <c r="AN49">
        <f t="shared" si="59"/>
        <v>0</v>
      </c>
      <c r="AO49">
        <f t="shared" si="60"/>
        <v>0</v>
      </c>
      <c r="AP49">
        <f t="shared" si="61"/>
        <v>0</v>
      </c>
      <c r="AQ49">
        <f t="shared" si="62"/>
        <v>0</v>
      </c>
      <c r="AR49">
        <f t="shared" si="63"/>
        <v>0</v>
      </c>
      <c r="AS49">
        <f t="shared" si="64"/>
        <v>0</v>
      </c>
      <c r="AT49">
        <f t="shared" si="65"/>
        <v>0</v>
      </c>
    </row>
    <row r="50" spans="1:46" ht="20.100000000000001" customHeight="1">
      <c r="A50" s="38" t="s">
        <v>318</v>
      </c>
      <c r="B50" s="38" t="s">
        <v>63</v>
      </c>
      <c r="C50" s="39" t="s">
        <v>233</v>
      </c>
      <c r="D50" s="50">
        <v>12</v>
      </c>
      <c r="E50" s="50"/>
      <c r="F50" s="50">
        <f t="shared" si="66"/>
        <v>0</v>
      </c>
      <c r="G50" s="50"/>
      <c r="H50" s="50">
        <f t="shared" si="67"/>
        <v>0</v>
      </c>
      <c r="I50" s="50">
        <f>ROUNDUP(일위대가목록!K51, 0)</f>
        <v>0</v>
      </c>
      <c r="J50" s="50">
        <f t="shared" si="68"/>
        <v>0</v>
      </c>
      <c r="K50" s="50">
        <f t="shared" si="35"/>
        <v>0</v>
      </c>
      <c r="L50" s="41" t="s">
        <v>319</v>
      </c>
      <c r="N50" t="str">
        <f>""</f>
        <v/>
      </c>
      <c r="O50" s="1" t="s">
        <v>281</v>
      </c>
      <c r="P50">
        <v>1</v>
      </c>
      <c r="Q50">
        <f t="shared" si="36"/>
        <v>0</v>
      </c>
      <c r="R50">
        <f t="shared" si="37"/>
        <v>0</v>
      </c>
      <c r="S50">
        <f t="shared" si="38"/>
        <v>0</v>
      </c>
      <c r="T50">
        <f t="shared" si="39"/>
        <v>0</v>
      </c>
      <c r="U50">
        <f t="shared" si="40"/>
        <v>0</v>
      </c>
      <c r="V50">
        <f t="shared" si="41"/>
        <v>0</v>
      </c>
      <c r="W50">
        <f t="shared" si="42"/>
        <v>0</v>
      </c>
      <c r="X50">
        <f t="shared" si="43"/>
        <v>0</v>
      </c>
      <c r="Y50">
        <f t="shared" si="44"/>
        <v>0</v>
      </c>
      <c r="Z50">
        <f t="shared" si="45"/>
        <v>0</v>
      </c>
      <c r="AA50">
        <f t="shared" si="46"/>
        <v>0</v>
      </c>
      <c r="AB50">
        <f t="shared" si="47"/>
        <v>0</v>
      </c>
      <c r="AC50">
        <f t="shared" si="48"/>
        <v>0</v>
      </c>
      <c r="AD50">
        <f t="shared" si="49"/>
        <v>0</v>
      </c>
      <c r="AE50">
        <f t="shared" si="50"/>
        <v>0</v>
      </c>
      <c r="AF50">
        <f t="shared" si="51"/>
        <v>0</v>
      </c>
      <c r="AG50">
        <f t="shared" si="52"/>
        <v>0</v>
      </c>
      <c r="AH50">
        <f t="shared" si="53"/>
        <v>0</v>
      </c>
      <c r="AI50">
        <f t="shared" si="54"/>
        <v>0</v>
      </c>
      <c r="AJ50">
        <f t="shared" si="55"/>
        <v>0</v>
      </c>
      <c r="AK50">
        <f t="shared" si="56"/>
        <v>0</v>
      </c>
      <c r="AL50">
        <f t="shared" si="57"/>
        <v>0</v>
      </c>
      <c r="AM50">
        <f t="shared" si="58"/>
        <v>0</v>
      </c>
      <c r="AN50">
        <f t="shared" si="59"/>
        <v>0</v>
      </c>
      <c r="AO50">
        <f t="shared" si="60"/>
        <v>0</v>
      </c>
      <c r="AP50">
        <f t="shared" si="61"/>
        <v>0</v>
      </c>
      <c r="AQ50">
        <f t="shared" si="62"/>
        <v>0</v>
      </c>
      <c r="AR50">
        <f t="shared" si="63"/>
        <v>0</v>
      </c>
      <c r="AS50">
        <f t="shared" si="64"/>
        <v>0</v>
      </c>
      <c r="AT50">
        <f t="shared" si="65"/>
        <v>0</v>
      </c>
    </row>
    <row r="51" spans="1:46" ht="20.100000000000001" customHeight="1">
      <c r="A51" s="38" t="s">
        <v>318</v>
      </c>
      <c r="B51" s="38" t="s">
        <v>66</v>
      </c>
      <c r="C51" s="39" t="s">
        <v>233</v>
      </c>
      <c r="D51" s="50">
        <v>26</v>
      </c>
      <c r="E51" s="50"/>
      <c r="F51" s="50">
        <f t="shared" si="66"/>
        <v>0</v>
      </c>
      <c r="G51" s="50"/>
      <c r="H51" s="50">
        <f t="shared" si="67"/>
        <v>0</v>
      </c>
      <c r="I51" s="50">
        <f>ROUNDUP(일위대가목록!K52, 0)</f>
        <v>0</v>
      </c>
      <c r="J51" s="50">
        <f t="shared" si="68"/>
        <v>0</v>
      </c>
      <c r="K51" s="50">
        <f t="shared" si="35"/>
        <v>0</v>
      </c>
      <c r="L51" s="41" t="s">
        <v>320</v>
      </c>
      <c r="N51" t="str">
        <f>""</f>
        <v/>
      </c>
      <c r="O51" s="1" t="s">
        <v>281</v>
      </c>
      <c r="P51">
        <v>1</v>
      </c>
      <c r="Q51">
        <f t="shared" si="36"/>
        <v>0</v>
      </c>
      <c r="R51">
        <f t="shared" si="37"/>
        <v>0</v>
      </c>
      <c r="S51">
        <f t="shared" si="38"/>
        <v>0</v>
      </c>
      <c r="T51">
        <f t="shared" si="39"/>
        <v>0</v>
      </c>
      <c r="U51">
        <f t="shared" si="40"/>
        <v>0</v>
      </c>
      <c r="V51">
        <f t="shared" si="41"/>
        <v>0</v>
      </c>
      <c r="W51">
        <f t="shared" si="42"/>
        <v>0</v>
      </c>
      <c r="X51">
        <f t="shared" si="43"/>
        <v>0</v>
      </c>
      <c r="Y51">
        <f t="shared" si="44"/>
        <v>0</v>
      </c>
      <c r="Z51">
        <f t="shared" si="45"/>
        <v>0</v>
      </c>
      <c r="AA51">
        <f t="shared" si="46"/>
        <v>0</v>
      </c>
      <c r="AB51">
        <f t="shared" si="47"/>
        <v>0</v>
      </c>
      <c r="AC51">
        <f t="shared" si="48"/>
        <v>0</v>
      </c>
      <c r="AD51">
        <f t="shared" si="49"/>
        <v>0</v>
      </c>
      <c r="AE51">
        <f t="shared" si="50"/>
        <v>0</v>
      </c>
      <c r="AF51">
        <f t="shared" si="51"/>
        <v>0</v>
      </c>
      <c r="AG51">
        <f t="shared" si="52"/>
        <v>0</v>
      </c>
      <c r="AH51">
        <f t="shared" si="53"/>
        <v>0</v>
      </c>
      <c r="AI51">
        <f t="shared" si="54"/>
        <v>0</v>
      </c>
      <c r="AJ51">
        <f t="shared" si="55"/>
        <v>0</v>
      </c>
      <c r="AK51">
        <f t="shared" si="56"/>
        <v>0</v>
      </c>
      <c r="AL51">
        <f t="shared" si="57"/>
        <v>0</v>
      </c>
      <c r="AM51">
        <f t="shared" si="58"/>
        <v>0</v>
      </c>
      <c r="AN51">
        <f t="shared" si="59"/>
        <v>0</v>
      </c>
      <c r="AO51">
        <f t="shared" si="60"/>
        <v>0</v>
      </c>
      <c r="AP51">
        <f t="shared" si="61"/>
        <v>0</v>
      </c>
      <c r="AQ51">
        <f t="shared" si="62"/>
        <v>0</v>
      </c>
      <c r="AR51">
        <f t="shared" si="63"/>
        <v>0</v>
      </c>
      <c r="AS51">
        <f t="shared" si="64"/>
        <v>0</v>
      </c>
      <c r="AT51">
        <f t="shared" si="65"/>
        <v>0</v>
      </c>
    </row>
    <row r="52" spans="1:46" ht="20.100000000000001" customHeight="1">
      <c r="A52" s="38" t="s">
        <v>318</v>
      </c>
      <c r="B52" s="38" t="s">
        <v>98</v>
      </c>
      <c r="C52" s="39" t="s">
        <v>233</v>
      </c>
      <c r="D52" s="50">
        <v>60</v>
      </c>
      <c r="E52" s="50"/>
      <c r="F52" s="50">
        <f t="shared" si="66"/>
        <v>0</v>
      </c>
      <c r="G52" s="50"/>
      <c r="H52" s="50">
        <f t="shared" si="67"/>
        <v>0</v>
      </c>
      <c r="I52" s="50">
        <f>ROUNDUP(일위대가목록!K53, 0)</f>
        <v>0</v>
      </c>
      <c r="J52" s="50">
        <f t="shared" si="68"/>
        <v>0</v>
      </c>
      <c r="K52" s="50">
        <f t="shared" si="35"/>
        <v>0</v>
      </c>
      <c r="L52" s="41" t="s">
        <v>321</v>
      </c>
      <c r="N52" t="str">
        <f>""</f>
        <v/>
      </c>
      <c r="O52" s="1" t="s">
        <v>281</v>
      </c>
      <c r="P52">
        <v>1</v>
      </c>
      <c r="Q52">
        <f t="shared" si="36"/>
        <v>0</v>
      </c>
      <c r="R52">
        <f t="shared" si="37"/>
        <v>0</v>
      </c>
      <c r="S52">
        <f t="shared" si="38"/>
        <v>0</v>
      </c>
      <c r="T52">
        <f t="shared" si="39"/>
        <v>0</v>
      </c>
      <c r="U52">
        <f t="shared" si="40"/>
        <v>0</v>
      </c>
      <c r="V52">
        <f t="shared" si="41"/>
        <v>0</v>
      </c>
      <c r="W52">
        <f t="shared" si="42"/>
        <v>0</v>
      </c>
      <c r="X52">
        <f t="shared" si="43"/>
        <v>0</v>
      </c>
      <c r="Y52">
        <f t="shared" si="44"/>
        <v>0</v>
      </c>
      <c r="Z52">
        <f t="shared" si="45"/>
        <v>0</v>
      </c>
      <c r="AA52">
        <f t="shared" si="46"/>
        <v>0</v>
      </c>
      <c r="AB52">
        <f t="shared" si="47"/>
        <v>0</v>
      </c>
      <c r="AC52">
        <f t="shared" si="48"/>
        <v>0</v>
      </c>
      <c r="AD52">
        <f t="shared" si="49"/>
        <v>0</v>
      </c>
      <c r="AE52">
        <f t="shared" si="50"/>
        <v>0</v>
      </c>
      <c r="AF52">
        <f t="shared" si="51"/>
        <v>0</v>
      </c>
      <c r="AG52">
        <f t="shared" si="52"/>
        <v>0</v>
      </c>
      <c r="AH52">
        <f t="shared" si="53"/>
        <v>0</v>
      </c>
      <c r="AI52">
        <f t="shared" si="54"/>
        <v>0</v>
      </c>
      <c r="AJ52">
        <f t="shared" si="55"/>
        <v>0</v>
      </c>
      <c r="AK52">
        <f t="shared" si="56"/>
        <v>0</v>
      </c>
      <c r="AL52">
        <f t="shared" si="57"/>
        <v>0</v>
      </c>
      <c r="AM52">
        <f t="shared" si="58"/>
        <v>0</v>
      </c>
      <c r="AN52">
        <f t="shared" si="59"/>
        <v>0</v>
      </c>
      <c r="AO52">
        <f t="shared" si="60"/>
        <v>0</v>
      </c>
      <c r="AP52">
        <f t="shared" si="61"/>
        <v>0</v>
      </c>
      <c r="AQ52">
        <f t="shared" si="62"/>
        <v>0</v>
      </c>
      <c r="AR52">
        <f t="shared" si="63"/>
        <v>0</v>
      </c>
      <c r="AS52">
        <f t="shared" si="64"/>
        <v>0</v>
      </c>
      <c r="AT52">
        <f t="shared" si="65"/>
        <v>0</v>
      </c>
    </row>
    <row r="53" spans="1:46" ht="20.100000000000001" customHeight="1">
      <c r="A53" s="38" t="s">
        <v>318</v>
      </c>
      <c r="B53" s="38" t="s">
        <v>223</v>
      </c>
      <c r="C53" s="39" t="s">
        <v>233</v>
      </c>
      <c r="D53" s="50">
        <v>22</v>
      </c>
      <c r="E53" s="50"/>
      <c r="F53" s="50">
        <f t="shared" si="66"/>
        <v>0</v>
      </c>
      <c r="G53" s="50"/>
      <c r="H53" s="50">
        <f t="shared" si="67"/>
        <v>0</v>
      </c>
      <c r="I53" s="50">
        <f>ROUNDUP(일위대가목록!K54, 0)</f>
        <v>0</v>
      </c>
      <c r="J53" s="50">
        <f t="shared" si="68"/>
        <v>0</v>
      </c>
      <c r="K53" s="50">
        <f t="shared" si="35"/>
        <v>0</v>
      </c>
      <c r="L53" s="41" t="s">
        <v>322</v>
      </c>
      <c r="N53" t="str">
        <f>""</f>
        <v/>
      </c>
      <c r="O53" s="1" t="s">
        <v>281</v>
      </c>
      <c r="P53">
        <v>1</v>
      </c>
      <c r="Q53">
        <f t="shared" si="36"/>
        <v>0</v>
      </c>
      <c r="R53">
        <f t="shared" si="37"/>
        <v>0</v>
      </c>
      <c r="S53">
        <f t="shared" si="38"/>
        <v>0</v>
      </c>
      <c r="T53">
        <f t="shared" si="39"/>
        <v>0</v>
      </c>
      <c r="U53">
        <f t="shared" si="40"/>
        <v>0</v>
      </c>
      <c r="V53">
        <f t="shared" si="41"/>
        <v>0</v>
      </c>
      <c r="W53">
        <f t="shared" si="42"/>
        <v>0</v>
      </c>
      <c r="X53">
        <f t="shared" si="43"/>
        <v>0</v>
      </c>
      <c r="Y53">
        <f t="shared" si="44"/>
        <v>0</v>
      </c>
      <c r="Z53">
        <f t="shared" si="45"/>
        <v>0</v>
      </c>
      <c r="AA53">
        <f t="shared" si="46"/>
        <v>0</v>
      </c>
      <c r="AB53">
        <f t="shared" si="47"/>
        <v>0</v>
      </c>
      <c r="AC53">
        <f t="shared" si="48"/>
        <v>0</v>
      </c>
      <c r="AD53">
        <f t="shared" si="49"/>
        <v>0</v>
      </c>
      <c r="AE53">
        <f t="shared" si="50"/>
        <v>0</v>
      </c>
      <c r="AF53">
        <f t="shared" si="51"/>
        <v>0</v>
      </c>
      <c r="AG53">
        <f t="shared" si="52"/>
        <v>0</v>
      </c>
      <c r="AH53">
        <f t="shared" si="53"/>
        <v>0</v>
      </c>
      <c r="AI53">
        <f t="shared" si="54"/>
        <v>0</v>
      </c>
      <c r="AJ53">
        <f t="shared" si="55"/>
        <v>0</v>
      </c>
      <c r="AK53">
        <f t="shared" si="56"/>
        <v>0</v>
      </c>
      <c r="AL53">
        <f t="shared" si="57"/>
        <v>0</v>
      </c>
      <c r="AM53">
        <f t="shared" si="58"/>
        <v>0</v>
      </c>
      <c r="AN53">
        <f t="shared" si="59"/>
        <v>0</v>
      </c>
      <c r="AO53">
        <f t="shared" si="60"/>
        <v>0</v>
      </c>
      <c r="AP53">
        <f t="shared" si="61"/>
        <v>0</v>
      </c>
      <c r="AQ53">
        <f t="shared" si="62"/>
        <v>0</v>
      </c>
      <c r="AR53">
        <f t="shared" si="63"/>
        <v>0</v>
      </c>
      <c r="AS53">
        <f t="shared" si="64"/>
        <v>0</v>
      </c>
      <c r="AT53">
        <f t="shared" si="65"/>
        <v>0</v>
      </c>
    </row>
    <row r="54" spans="1:46" ht="20.100000000000001" customHeight="1">
      <c r="A54" s="38" t="s">
        <v>318</v>
      </c>
      <c r="B54" s="38" t="s">
        <v>76</v>
      </c>
      <c r="C54" s="39" t="s">
        <v>233</v>
      </c>
      <c r="D54" s="50">
        <v>55</v>
      </c>
      <c r="E54" s="50"/>
      <c r="F54" s="50">
        <f t="shared" si="66"/>
        <v>0</v>
      </c>
      <c r="G54" s="50"/>
      <c r="H54" s="50">
        <f t="shared" si="67"/>
        <v>0</v>
      </c>
      <c r="I54" s="50">
        <f>ROUNDUP(일위대가목록!K56, 0)</f>
        <v>0</v>
      </c>
      <c r="J54" s="50">
        <f t="shared" si="68"/>
        <v>0</v>
      </c>
      <c r="K54" s="50">
        <f t="shared" si="35"/>
        <v>0</v>
      </c>
      <c r="L54" s="41" t="s">
        <v>323</v>
      </c>
      <c r="N54" t="str">
        <f>""</f>
        <v/>
      </c>
      <c r="O54" s="1" t="s">
        <v>281</v>
      </c>
      <c r="P54">
        <v>1</v>
      </c>
      <c r="Q54">
        <f t="shared" si="36"/>
        <v>0</v>
      </c>
      <c r="R54">
        <f t="shared" si="37"/>
        <v>0</v>
      </c>
      <c r="S54">
        <f t="shared" si="38"/>
        <v>0</v>
      </c>
      <c r="T54">
        <f t="shared" si="39"/>
        <v>0</v>
      </c>
      <c r="U54">
        <f t="shared" si="40"/>
        <v>0</v>
      </c>
      <c r="V54">
        <f t="shared" si="41"/>
        <v>0</v>
      </c>
      <c r="W54">
        <f t="shared" si="42"/>
        <v>0</v>
      </c>
      <c r="X54">
        <f t="shared" si="43"/>
        <v>0</v>
      </c>
      <c r="Y54">
        <f t="shared" si="44"/>
        <v>0</v>
      </c>
      <c r="Z54">
        <f t="shared" si="45"/>
        <v>0</v>
      </c>
      <c r="AA54">
        <f t="shared" si="46"/>
        <v>0</v>
      </c>
      <c r="AB54">
        <f t="shared" si="47"/>
        <v>0</v>
      </c>
      <c r="AC54">
        <f t="shared" si="48"/>
        <v>0</v>
      </c>
      <c r="AD54">
        <f t="shared" si="49"/>
        <v>0</v>
      </c>
      <c r="AE54">
        <f t="shared" si="50"/>
        <v>0</v>
      </c>
      <c r="AF54">
        <f t="shared" si="51"/>
        <v>0</v>
      </c>
      <c r="AG54">
        <f t="shared" si="52"/>
        <v>0</v>
      </c>
      <c r="AH54">
        <f t="shared" si="53"/>
        <v>0</v>
      </c>
      <c r="AI54">
        <f t="shared" si="54"/>
        <v>0</v>
      </c>
      <c r="AJ54">
        <f t="shared" si="55"/>
        <v>0</v>
      </c>
      <c r="AK54">
        <f t="shared" si="56"/>
        <v>0</v>
      </c>
      <c r="AL54">
        <f t="shared" si="57"/>
        <v>0</v>
      </c>
      <c r="AM54">
        <f t="shared" si="58"/>
        <v>0</v>
      </c>
      <c r="AN54">
        <f t="shared" si="59"/>
        <v>0</v>
      </c>
      <c r="AO54">
        <f t="shared" si="60"/>
        <v>0</v>
      </c>
      <c r="AP54">
        <f t="shared" si="61"/>
        <v>0</v>
      </c>
      <c r="AQ54">
        <f t="shared" si="62"/>
        <v>0</v>
      </c>
      <c r="AR54">
        <f t="shared" si="63"/>
        <v>0</v>
      </c>
      <c r="AS54">
        <f t="shared" si="64"/>
        <v>0</v>
      </c>
      <c r="AT54">
        <f t="shared" si="65"/>
        <v>0</v>
      </c>
    </row>
    <row r="55" spans="1:46" ht="20.100000000000001" customHeight="1">
      <c r="A55" s="38" t="s">
        <v>176</v>
      </c>
      <c r="B55" s="38" t="s">
        <v>181</v>
      </c>
      <c r="C55" s="39" t="s">
        <v>64</v>
      </c>
      <c r="D55" s="50">
        <v>2</v>
      </c>
      <c r="E55" s="50"/>
      <c r="F55" s="50">
        <f t="shared" si="66"/>
        <v>0</v>
      </c>
      <c r="G55" s="50"/>
      <c r="H55" s="50">
        <f t="shared" si="67"/>
        <v>0</v>
      </c>
      <c r="I55" s="50">
        <v>0</v>
      </c>
      <c r="J55" s="50">
        <f t="shared" si="68"/>
        <v>0</v>
      </c>
      <c r="K55" s="50">
        <f t="shared" si="35"/>
        <v>0</v>
      </c>
      <c r="L55" s="40"/>
      <c r="N55" t="str">
        <f t="shared" ref="N55:N71" si="70">"01"</f>
        <v>01</v>
      </c>
      <c r="O55" s="1" t="s">
        <v>281</v>
      </c>
      <c r="P55">
        <v>1</v>
      </c>
      <c r="Q55">
        <f t="shared" si="36"/>
        <v>0</v>
      </c>
      <c r="R55">
        <f t="shared" si="37"/>
        <v>0</v>
      </c>
      <c r="S55">
        <f t="shared" si="38"/>
        <v>0</v>
      </c>
      <c r="T55">
        <f t="shared" si="39"/>
        <v>0</v>
      </c>
      <c r="U55">
        <f t="shared" si="40"/>
        <v>0</v>
      </c>
      <c r="V55">
        <f t="shared" si="41"/>
        <v>0</v>
      </c>
      <c r="W55">
        <f t="shared" si="42"/>
        <v>0</v>
      </c>
      <c r="X55">
        <f t="shared" si="43"/>
        <v>0</v>
      </c>
      <c r="Y55">
        <f t="shared" si="44"/>
        <v>0</v>
      </c>
      <c r="Z55">
        <f t="shared" si="45"/>
        <v>0</v>
      </c>
      <c r="AA55">
        <f t="shared" si="46"/>
        <v>0</v>
      </c>
      <c r="AB55">
        <f t="shared" si="47"/>
        <v>0</v>
      </c>
      <c r="AC55">
        <f t="shared" si="48"/>
        <v>0</v>
      </c>
      <c r="AD55">
        <f t="shared" si="49"/>
        <v>0</v>
      </c>
      <c r="AE55">
        <f t="shared" si="50"/>
        <v>0</v>
      </c>
      <c r="AF55">
        <f t="shared" si="51"/>
        <v>0</v>
      </c>
      <c r="AG55">
        <f t="shared" si="52"/>
        <v>0</v>
      </c>
      <c r="AH55">
        <f t="shared" si="53"/>
        <v>0</v>
      </c>
      <c r="AI55">
        <f t="shared" si="54"/>
        <v>0</v>
      </c>
      <c r="AJ55">
        <f t="shared" si="55"/>
        <v>0</v>
      </c>
      <c r="AK55">
        <f t="shared" si="56"/>
        <v>0</v>
      </c>
      <c r="AL55">
        <f t="shared" si="57"/>
        <v>0</v>
      </c>
      <c r="AM55">
        <f t="shared" si="58"/>
        <v>0</v>
      </c>
      <c r="AN55">
        <f t="shared" si="59"/>
        <v>0</v>
      </c>
      <c r="AO55">
        <f t="shared" si="60"/>
        <v>0</v>
      </c>
      <c r="AP55">
        <f t="shared" si="61"/>
        <v>0</v>
      </c>
      <c r="AQ55">
        <f t="shared" si="62"/>
        <v>0</v>
      </c>
      <c r="AR55">
        <f t="shared" si="63"/>
        <v>0</v>
      </c>
      <c r="AS55">
        <f t="shared" si="64"/>
        <v>0</v>
      </c>
      <c r="AT55">
        <f t="shared" si="65"/>
        <v>0</v>
      </c>
    </row>
    <row r="56" spans="1:46" ht="20.100000000000001" customHeight="1">
      <c r="A56" s="38" t="s">
        <v>176</v>
      </c>
      <c r="B56" s="38" t="s">
        <v>184</v>
      </c>
      <c r="C56" s="39" t="s">
        <v>64</v>
      </c>
      <c r="D56" s="50">
        <v>8</v>
      </c>
      <c r="E56" s="50"/>
      <c r="F56" s="50">
        <f t="shared" si="66"/>
        <v>0</v>
      </c>
      <c r="G56" s="50"/>
      <c r="H56" s="50">
        <f t="shared" si="67"/>
        <v>0</v>
      </c>
      <c r="I56" s="50">
        <v>0</v>
      </c>
      <c r="J56" s="50">
        <f t="shared" si="68"/>
        <v>0</v>
      </c>
      <c r="K56" s="50">
        <f t="shared" si="35"/>
        <v>0</v>
      </c>
      <c r="L56" s="40"/>
      <c r="N56" t="str">
        <f t="shared" si="70"/>
        <v>01</v>
      </c>
      <c r="O56" s="1" t="s">
        <v>281</v>
      </c>
      <c r="P56">
        <v>1</v>
      </c>
      <c r="Q56">
        <f t="shared" si="36"/>
        <v>0</v>
      </c>
      <c r="R56">
        <f t="shared" si="37"/>
        <v>0</v>
      </c>
      <c r="S56">
        <f t="shared" si="38"/>
        <v>0</v>
      </c>
      <c r="T56">
        <f t="shared" si="39"/>
        <v>0</v>
      </c>
      <c r="U56">
        <f t="shared" si="40"/>
        <v>0</v>
      </c>
      <c r="V56">
        <f t="shared" si="41"/>
        <v>0</v>
      </c>
      <c r="W56">
        <f t="shared" si="42"/>
        <v>0</v>
      </c>
      <c r="X56">
        <f t="shared" si="43"/>
        <v>0</v>
      </c>
      <c r="Y56">
        <f t="shared" si="44"/>
        <v>0</v>
      </c>
      <c r="Z56">
        <f t="shared" si="45"/>
        <v>0</v>
      </c>
      <c r="AA56">
        <f t="shared" si="46"/>
        <v>0</v>
      </c>
      <c r="AB56">
        <f t="shared" si="47"/>
        <v>0</v>
      </c>
      <c r="AC56">
        <f t="shared" si="48"/>
        <v>0</v>
      </c>
      <c r="AD56">
        <f t="shared" si="49"/>
        <v>0</v>
      </c>
      <c r="AE56">
        <f t="shared" si="50"/>
        <v>0</v>
      </c>
      <c r="AF56">
        <f t="shared" si="51"/>
        <v>0</v>
      </c>
      <c r="AG56">
        <f t="shared" si="52"/>
        <v>0</v>
      </c>
      <c r="AH56">
        <f t="shared" si="53"/>
        <v>0</v>
      </c>
      <c r="AI56">
        <f t="shared" si="54"/>
        <v>0</v>
      </c>
      <c r="AJ56">
        <f t="shared" si="55"/>
        <v>0</v>
      </c>
      <c r="AK56">
        <f t="shared" si="56"/>
        <v>0</v>
      </c>
      <c r="AL56">
        <f t="shared" si="57"/>
        <v>0</v>
      </c>
      <c r="AM56">
        <f t="shared" si="58"/>
        <v>0</v>
      </c>
      <c r="AN56">
        <f t="shared" si="59"/>
        <v>0</v>
      </c>
      <c r="AO56">
        <f t="shared" si="60"/>
        <v>0</v>
      </c>
      <c r="AP56">
        <f t="shared" si="61"/>
        <v>0</v>
      </c>
      <c r="AQ56">
        <f t="shared" si="62"/>
        <v>0</v>
      </c>
      <c r="AR56">
        <f t="shared" si="63"/>
        <v>0</v>
      </c>
      <c r="AS56">
        <f t="shared" si="64"/>
        <v>0</v>
      </c>
      <c r="AT56">
        <f t="shared" si="65"/>
        <v>0</v>
      </c>
    </row>
    <row r="57" spans="1:46" ht="20.100000000000001" customHeight="1">
      <c r="A57" s="38" t="s">
        <v>176</v>
      </c>
      <c r="B57" s="38" t="s">
        <v>180</v>
      </c>
      <c r="C57" s="39" t="s">
        <v>64</v>
      </c>
      <c r="D57" s="50">
        <v>3</v>
      </c>
      <c r="E57" s="50"/>
      <c r="F57" s="50">
        <f t="shared" si="66"/>
        <v>0</v>
      </c>
      <c r="G57" s="50"/>
      <c r="H57" s="50">
        <f t="shared" si="67"/>
        <v>0</v>
      </c>
      <c r="I57" s="50">
        <v>0</v>
      </c>
      <c r="J57" s="50">
        <f t="shared" si="68"/>
        <v>0</v>
      </c>
      <c r="K57" s="50">
        <f t="shared" si="35"/>
        <v>0</v>
      </c>
      <c r="L57" s="40"/>
      <c r="N57" t="str">
        <f t="shared" si="70"/>
        <v>01</v>
      </c>
      <c r="O57" s="1" t="s">
        <v>281</v>
      </c>
      <c r="P57">
        <v>1</v>
      </c>
      <c r="Q57">
        <f t="shared" si="36"/>
        <v>0</v>
      </c>
      <c r="R57">
        <f t="shared" si="37"/>
        <v>0</v>
      </c>
      <c r="S57">
        <f t="shared" si="38"/>
        <v>0</v>
      </c>
      <c r="T57">
        <f t="shared" si="39"/>
        <v>0</v>
      </c>
      <c r="U57">
        <f t="shared" si="40"/>
        <v>0</v>
      </c>
      <c r="V57">
        <f t="shared" si="41"/>
        <v>0</v>
      </c>
      <c r="W57">
        <f t="shared" si="42"/>
        <v>0</v>
      </c>
      <c r="X57">
        <f t="shared" si="43"/>
        <v>0</v>
      </c>
      <c r="Y57">
        <f t="shared" si="44"/>
        <v>0</v>
      </c>
      <c r="Z57">
        <f t="shared" si="45"/>
        <v>0</v>
      </c>
      <c r="AA57">
        <f t="shared" si="46"/>
        <v>0</v>
      </c>
      <c r="AB57">
        <f t="shared" si="47"/>
        <v>0</v>
      </c>
      <c r="AC57">
        <f t="shared" si="48"/>
        <v>0</v>
      </c>
      <c r="AD57">
        <f t="shared" si="49"/>
        <v>0</v>
      </c>
      <c r="AE57">
        <f t="shared" si="50"/>
        <v>0</v>
      </c>
      <c r="AF57">
        <f t="shared" si="51"/>
        <v>0</v>
      </c>
      <c r="AG57">
        <f t="shared" si="52"/>
        <v>0</v>
      </c>
      <c r="AH57">
        <f t="shared" si="53"/>
        <v>0</v>
      </c>
      <c r="AI57">
        <f t="shared" si="54"/>
        <v>0</v>
      </c>
      <c r="AJ57">
        <f t="shared" si="55"/>
        <v>0</v>
      </c>
      <c r="AK57">
        <f t="shared" si="56"/>
        <v>0</v>
      </c>
      <c r="AL57">
        <f t="shared" si="57"/>
        <v>0</v>
      </c>
      <c r="AM57">
        <f t="shared" si="58"/>
        <v>0</v>
      </c>
      <c r="AN57">
        <f t="shared" si="59"/>
        <v>0</v>
      </c>
      <c r="AO57">
        <f t="shared" si="60"/>
        <v>0</v>
      </c>
      <c r="AP57">
        <f t="shared" si="61"/>
        <v>0</v>
      </c>
      <c r="AQ57">
        <f t="shared" si="62"/>
        <v>0</v>
      </c>
      <c r="AR57">
        <f t="shared" si="63"/>
        <v>0</v>
      </c>
      <c r="AS57">
        <f t="shared" si="64"/>
        <v>0</v>
      </c>
      <c r="AT57">
        <f t="shared" si="65"/>
        <v>0</v>
      </c>
    </row>
    <row r="58" spans="1:46" ht="20.100000000000001" customHeight="1">
      <c r="A58" s="38" t="s">
        <v>176</v>
      </c>
      <c r="B58" s="38" t="s">
        <v>183</v>
      </c>
      <c r="C58" s="39" t="s">
        <v>64</v>
      </c>
      <c r="D58" s="50">
        <v>12</v>
      </c>
      <c r="E58" s="50"/>
      <c r="F58" s="50">
        <f t="shared" si="66"/>
        <v>0</v>
      </c>
      <c r="G58" s="50"/>
      <c r="H58" s="50">
        <f t="shared" si="67"/>
        <v>0</v>
      </c>
      <c r="I58" s="50">
        <v>0</v>
      </c>
      <c r="J58" s="50">
        <f t="shared" si="68"/>
        <v>0</v>
      </c>
      <c r="K58" s="50">
        <f t="shared" ref="K58:K87" si="71">F58+H58+J58</f>
        <v>0</v>
      </c>
      <c r="L58" s="40"/>
      <c r="N58" t="str">
        <f t="shared" si="70"/>
        <v>01</v>
      </c>
      <c r="O58" s="1" t="s">
        <v>281</v>
      </c>
      <c r="P58">
        <v>1</v>
      </c>
      <c r="Q58">
        <f t="shared" ref="Q58:Q87" si="72">IF(O58="기계경비", J58, 0)</f>
        <v>0</v>
      </c>
      <c r="R58">
        <f t="shared" ref="R58:R87" si="73">IF(O58="운반비", J58, 0)</f>
        <v>0</v>
      </c>
      <c r="S58">
        <f t="shared" ref="S58:S87" si="74">IF(O58="작업부산물", F58, 0)</f>
        <v>0</v>
      </c>
      <c r="T58">
        <f t="shared" ref="T58:T87" si="75">IF(O58="관급", F58, 0)</f>
        <v>0</v>
      </c>
      <c r="U58">
        <f t="shared" ref="U58:U87" si="76">IF(O58="외주비", J58, 0)</f>
        <v>0</v>
      </c>
      <c r="V58">
        <f t="shared" ref="V58:V87" si="77">IF(O58="장비비", J58, 0)</f>
        <v>0</v>
      </c>
      <c r="W58">
        <f t="shared" ref="W58:W87" si="78">IF(O58="폐기물처리비", K58, 0)</f>
        <v>0</v>
      </c>
      <c r="X58">
        <f t="shared" ref="X58:X87" si="79">IF(O58="가설비", J58, 0)</f>
        <v>0</v>
      </c>
      <c r="Y58">
        <f t="shared" ref="Y58:Y87" si="80">IF(O58="잡비제외분", F58, 0)</f>
        <v>0</v>
      </c>
      <c r="Z58">
        <f t="shared" ref="Z58:Z87" si="81">IF(O58="사급자재대", K58, 0)</f>
        <v>0</v>
      </c>
      <c r="AA58">
        <f t="shared" ref="AA58:AA87" si="82">IF(O58="관급자재대", K58, 0)</f>
        <v>0</v>
      </c>
      <c r="AB58">
        <f t="shared" ref="AB58:AB87" si="83">IF(O58="작업부산물1", K58, 0)</f>
        <v>0</v>
      </c>
      <c r="AC58">
        <f t="shared" ref="AC58:AC87" si="84">IF(O58="소방시설공사업 배상책임공제", K58, 0)</f>
        <v>0</v>
      </c>
      <c r="AD58">
        <f t="shared" ref="AD58:AD87" si="85">IF(O58="부가가치세", K58, 0)</f>
        <v>0</v>
      </c>
      <c r="AE58">
        <f t="shared" ref="AE58:AE87" si="86">IF(O58="T. A. B 공 사", K58, 0)</f>
        <v>0</v>
      </c>
      <c r="AF58">
        <f t="shared" ref="AF58:AF87" si="87">IF(O58="자동제어공사", K58, 0)</f>
        <v>0</v>
      </c>
      <c r="AG58">
        <f t="shared" ref="AG58:AG87" si="88">IF(O58="품 질 관 리", K58, 0)</f>
        <v>0</v>
      </c>
      <c r="AH58">
        <f t="shared" ref="AH58:AH87" si="89">IF(O58="재 해 예 방 기 술 지 도", K58, 0)</f>
        <v>0</v>
      </c>
      <c r="AI58">
        <f t="shared" ref="AI58:AI87" si="90">IF(O58="상수도인입분당금", K58, 0)</f>
        <v>0</v>
      </c>
      <c r="AJ58">
        <f t="shared" ref="AJ58:AJ87" si="91">IF(O58="", K58, 0)</f>
        <v>0</v>
      </c>
      <c r="AK58">
        <f t="shared" ref="AK58:AK87" si="92">IF(O58="사용자항목10", K58, 0)</f>
        <v>0</v>
      </c>
      <c r="AL58">
        <f t="shared" ref="AL58:AL87" si="93">IF(O58="사용자항목11", K58, 0)</f>
        <v>0</v>
      </c>
      <c r="AM58">
        <f t="shared" ref="AM58:AM87" si="94">IF(O58="사용자항목12", K58, 0)</f>
        <v>0</v>
      </c>
      <c r="AN58">
        <f t="shared" ref="AN58:AN87" si="95">IF(O58="사용자항목13", K58, 0)</f>
        <v>0</v>
      </c>
      <c r="AO58">
        <f t="shared" ref="AO58:AO87" si="96">IF(O58="사용자항목14", K58, 0)</f>
        <v>0</v>
      </c>
      <c r="AP58">
        <f t="shared" ref="AP58:AP87" si="97">IF(O58="사용자항목15", K58, 0)</f>
        <v>0</v>
      </c>
      <c r="AQ58">
        <f t="shared" ref="AQ58:AQ87" si="98">IF(O58="사용자항목16", K58, 0)</f>
        <v>0</v>
      </c>
      <c r="AR58">
        <f t="shared" ref="AR58:AR87" si="99">IF(O58="사용자항목17", K58, 0)</f>
        <v>0</v>
      </c>
      <c r="AS58">
        <f t="shared" ref="AS58:AS87" si="100">IF(O58="사용자항목18", K58, 0)</f>
        <v>0</v>
      </c>
      <c r="AT58">
        <f t="shared" ref="AT58:AT87" si="101">IF(O58="사용자항목19", K58, 0)</f>
        <v>0</v>
      </c>
    </row>
    <row r="59" spans="1:46" ht="20.100000000000001" customHeight="1">
      <c r="A59" s="38" t="s">
        <v>176</v>
      </c>
      <c r="B59" s="38" t="s">
        <v>182</v>
      </c>
      <c r="C59" s="39" t="s">
        <v>64</v>
      </c>
      <c r="D59" s="50">
        <v>1</v>
      </c>
      <c r="E59" s="50"/>
      <c r="F59" s="50">
        <f t="shared" si="66"/>
        <v>0</v>
      </c>
      <c r="G59" s="50"/>
      <c r="H59" s="50">
        <f t="shared" si="67"/>
        <v>0</v>
      </c>
      <c r="I59" s="50">
        <v>0</v>
      </c>
      <c r="J59" s="50">
        <f t="shared" si="68"/>
        <v>0</v>
      </c>
      <c r="K59" s="50">
        <f t="shared" si="71"/>
        <v>0</v>
      </c>
      <c r="L59" s="40"/>
      <c r="N59" t="str">
        <f t="shared" si="70"/>
        <v>01</v>
      </c>
      <c r="O59" s="1" t="s">
        <v>281</v>
      </c>
      <c r="P59">
        <v>1</v>
      </c>
      <c r="Q59">
        <f t="shared" si="72"/>
        <v>0</v>
      </c>
      <c r="R59">
        <f t="shared" si="73"/>
        <v>0</v>
      </c>
      <c r="S59">
        <f t="shared" si="74"/>
        <v>0</v>
      </c>
      <c r="T59">
        <f t="shared" si="75"/>
        <v>0</v>
      </c>
      <c r="U59">
        <f t="shared" si="76"/>
        <v>0</v>
      </c>
      <c r="V59">
        <f t="shared" si="77"/>
        <v>0</v>
      </c>
      <c r="W59">
        <f t="shared" si="78"/>
        <v>0</v>
      </c>
      <c r="X59">
        <f t="shared" si="79"/>
        <v>0</v>
      </c>
      <c r="Y59">
        <f t="shared" si="80"/>
        <v>0</v>
      </c>
      <c r="Z59">
        <f t="shared" si="81"/>
        <v>0</v>
      </c>
      <c r="AA59">
        <f t="shared" si="82"/>
        <v>0</v>
      </c>
      <c r="AB59">
        <f t="shared" si="83"/>
        <v>0</v>
      </c>
      <c r="AC59">
        <f t="shared" si="84"/>
        <v>0</v>
      </c>
      <c r="AD59">
        <f t="shared" si="85"/>
        <v>0</v>
      </c>
      <c r="AE59">
        <f t="shared" si="86"/>
        <v>0</v>
      </c>
      <c r="AF59">
        <f t="shared" si="87"/>
        <v>0</v>
      </c>
      <c r="AG59">
        <f t="shared" si="88"/>
        <v>0</v>
      </c>
      <c r="AH59">
        <f t="shared" si="89"/>
        <v>0</v>
      </c>
      <c r="AI59">
        <f t="shared" si="90"/>
        <v>0</v>
      </c>
      <c r="AJ59">
        <f t="shared" si="91"/>
        <v>0</v>
      </c>
      <c r="AK59">
        <f t="shared" si="92"/>
        <v>0</v>
      </c>
      <c r="AL59">
        <f t="shared" si="93"/>
        <v>0</v>
      </c>
      <c r="AM59">
        <f t="shared" si="94"/>
        <v>0</v>
      </c>
      <c r="AN59">
        <f t="shared" si="95"/>
        <v>0</v>
      </c>
      <c r="AO59">
        <f t="shared" si="96"/>
        <v>0</v>
      </c>
      <c r="AP59">
        <f t="shared" si="97"/>
        <v>0</v>
      </c>
      <c r="AQ59">
        <f t="shared" si="98"/>
        <v>0</v>
      </c>
      <c r="AR59">
        <f t="shared" si="99"/>
        <v>0</v>
      </c>
      <c r="AS59">
        <f t="shared" si="100"/>
        <v>0</v>
      </c>
      <c r="AT59">
        <f t="shared" si="101"/>
        <v>0</v>
      </c>
    </row>
    <row r="60" spans="1:46" ht="20.100000000000001" customHeight="1">
      <c r="A60" s="38" t="s">
        <v>176</v>
      </c>
      <c r="B60" s="38" t="s">
        <v>185</v>
      </c>
      <c r="C60" s="39" t="s">
        <v>64</v>
      </c>
      <c r="D60" s="50">
        <v>3</v>
      </c>
      <c r="E60" s="50"/>
      <c r="F60" s="50">
        <f t="shared" si="66"/>
        <v>0</v>
      </c>
      <c r="G60" s="50"/>
      <c r="H60" s="50">
        <f t="shared" si="67"/>
        <v>0</v>
      </c>
      <c r="I60" s="50">
        <v>0</v>
      </c>
      <c r="J60" s="50">
        <f t="shared" si="68"/>
        <v>0</v>
      </c>
      <c r="K60" s="50">
        <f t="shared" si="71"/>
        <v>0</v>
      </c>
      <c r="L60" s="40"/>
      <c r="N60" t="str">
        <f t="shared" si="70"/>
        <v>01</v>
      </c>
      <c r="O60" s="1" t="s">
        <v>281</v>
      </c>
      <c r="P60">
        <v>1</v>
      </c>
      <c r="Q60">
        <f t="shared" si="72"/>
        <v>0</v>
      </c>
      <c r="R60">
        <f t="shared" si="73"/>
        <v>0</v>
      </c>
      <c r="S60">
        <f t="shared" si="74"/>
        <v>0</v>
      </c>
      <c r="T60">
        <f t="shared" si="75"/>
        <v>0</v>
      </c>
      <c r="U60">
        <f t="shared" si="76"/>
        <v>0</v>
      </c>
      <c r="V60">
        <f t="shared" si="77"/>
        <v>0</v>
      </c>
      <c r="W60">
        <f t="shared" si="78"/>
        <v>0</v>
      </c>
      <c r="X60">
        <f t="shared" si="79"/>
        <v>0</v>
      </c>
      <c r="Y60">
        <f t="shared" si="80"/>
        <v>0</v>
      </c>
      <c r="Z60">
        <f t="shared" si="81"/>
        <v>0</v>
      </c>
      <c r="AA60">
        <f t="shared" si="82"/>
        <v>0</v>
      </c>
      <c r="AB60">
        <f t="shared" si="83"/>
        <v>0</v>
      </c>
      <c r="AC60">
        <f t="shared" si="84"/>
        <v>0</v>
      </c>
      <c r="AD60">
        <f t="shared" si="85"/>
        <v>0</v>
      </c>
      <c r="AE60">
        <f t="shared" si="86"/>
        <v>0</v>
      </c>
      <c r="AF60">
        <f t="shared" si="87"/>
        <v>0</v>
      </c>
      <c r="AG60">
        <f t="shared" si="88"/>
        <v>0</v>
      </c>
      <c r="AH60">
        <f t="shared" si="89"/>
        <v>0</v>
      </c>
      <c r="AI60">
        <f t="shared" si="90"/>
        <v>0</v>
      </c>
      <c r="AJ60">
        <f t="shared" si="91"/>
        <v>0</v>
      </c>
      <c r="AK60">
        <f t="shared" si="92"/>
        <v>0</v>
      </c>
      <c r="AL60">
        <f t="shared" si="93"/>
        <v>0</v>
      </c>
      <c r="AM60">
        <f t="shared" si="94"/>
        <v>0</v>
      </c>
      <c r="AN60">
        <f t="shared" si="95"/>
        <v>0</v>
      </c>
      <c r="AO60">
        <f t="shared" si="96"/>
        <v>0</v>
      </c>
      <c r="AP60">
        <f t="shared" si="97"/>
        <v>0</v>
      </c>
      <c r="AQ60">
        <f t="shared" si="98"/>
        <v>0</v>
      </c>
      <c r="AR60">
        <f t="shared" si="99"/>
        <v>0</v>
      </c>
      <c r="AS60">
        <f t="shared" si="100"/>
        <v>0</v>
      </c>
      <c r="AT60">
        <f t="shared" si="101"/>
        <v>0</v>
      </c>
    </row>
    <row r="61" spans="1:46" ht="20.100000000000001" customHeight="1">
      <c r="A61" s="38" t="s">
        <v>157</v>
      </c>
      <c r="B61" s="38" t="s">
        <v>76</v>
      </c>
      <c r="C61" s="39" t="s">
        <v>64</v>
      </c>
      <c r="D61" s="50">
        <v>1</v>
      </c>
      <c r="E61" s="50"/>
      <c r="F61" s="50">
        <f t="shared" si="66"/>
        <v>0</v>
      </c>
      <c r="G61" s="50"/>
      <c r="H61" s="50">
        <f t="shared" si="67"/>
        <v>0</v>
      </c>
      <c r="I61" s="50">
        <v>0</v>
      </c>
      <c r="J61" s="50">
        <f t="shared" si="68"/>
        <v>0</v>
      </c>
      <c r="K61" s="50">
        <f t="shared" si="71"/>
        <v>0</v>
      </c>
      <c r="L61" s="40"/>
      <c r="N61" t="str">
        <f t="shared" si="70"/>
        <v>01</v>
      </c>
      <c r="O61" s="1" t="s">
        <v>281</v>
      </c>
      <c r="P61">
        <v>1</v>
      </c>
      <c r="Q61">
        <f t="shared" si="72"/>
        <v>0</v>
      </c>
      <c r="R61">
        <f t="shared" si="73"/>
        <v>0</v>
      </c>
      <c r="S61">
        <f t="shared" si="74"/>
        <v>0</v>
      </c>
      <c r="T61">
        <f t="shared" si="75"/>
        <v>0</v>
      </c>
      <c r="U61">
        <f t="shared" si="76"/>
        <v>0</v>
      </c>
      <c r="V61">
        <f t="shared" si="77"/>
        <v>0</v>
      </c>
      <c r="W61">
        <f t="shared" si="78"/>
        <v>0</v>
      </c>
      <c r="X61">
        <f t="shared" si="79"/>
        <v>0</v>
      </c>
      <c r="Y61">
        <f t="shared" si="80"/>
        <v>0</v>
      </c>
      <c r="Z61">
        <f t="shared" si="81"/>
        <v>0</v>
      </c>
      <c r="AA61">
        <f t="shared" si="82"/>
        <v>0</v>
      </c>
      <c r="AB61">
        <f t="shared" si="83"/>
        <v>0</v>
      </c>
      <c r="AC61">
        <f t="shared" si="84"/>
        <v>0</v>
      </c>
      <c r="AD61">
        <f t="shared" si="85"/>
        <v>0</v>
      </c>
      <c r="AE61">
        <f t="shared" si="86"/>
        <v>0</v>
      </c>
      <c r="AF61">
        <f t="shared" si="87"/>
        <v>0</v>
      </c>
      <c r="AG61">
        <f t="shared" si="88"/>
        <v>0</v>
      </c>
      <c r="AH61">
        <f t="shared" si="89"/>
        <v>0</v>
      </c>
      <c r="AI61">
        <f t="shared" si="90"/>
        <v>0</v>
      </c>
      <c r="AJ61">
        <f t="shared" si="91"/>
        <v>0</v>
      </c>
      <c r="AK61">
        <f t="shared" si="92"/>
        <v>0</v>
      </c>
      <c r="AL61">
        <f t="shared" si="93"/>
        <v>0</v>
      </c>
      <c r="AM61">
        <f t="shared" si="94"/>
        <v>0</v>
      </c>
      <c r="AN61">
        <f t="shared" si="95"/>
        <v>0</v>
      </c>
      <c r="AO61">
        <f t="shared" si="96"/>
        <v>0</v>
      </c>
      <c r="AP61">
        <f t="shared" si="97"/>
        <v>0</v>
      </c>
      <c r="AQ61">
        <f t="shared" si="98"/>
        <v>0</v>
      </c>
      <c r="AR61">
        <f t="shared" si="99"/>
        <v>0</v>
      </c>
      <c r="AS61">
        <f t="shared" si="100"/>
        <v>0</v>
      </c>
      <c r="AT61">
        <f t="shared" si="101"/>
        <v>0</v>
      </c>
    </row>
    <row r="62" spans="1:46" ht="20.100000000000001" customHeight="1">
      <c r="A62" s="38" t="s">
        <v>62</v>
      </c>
      <c r="B62" s="38" t="s">
        <v>63</v>
      </c>
      <c r="C62" s="39" t="s">
        <v>64</v>
      </c>
      <c r="D62" s="50">
        <f>공량산출서!F38</f>
        <v>0</v>
      </c>
      <c r="E62" s="50"/>
      <c r="F62" s="50">
        <f t="shared" si="66"/>
        <v>0</v>
      </c>
      <c r="G62" s="50"/>
      <c r="H62" s="50">
        <f t="shared" si="67"/>
        <v>0</v>
      </c>
      <c r="I62" s="50">
        <v>0</v>
      </c>
      <c r="J62" s="50">
        <f t="shared" si="68"/>
        <v>0</v>
      </c>
      <c r="K62" s="50">
        <f t="shared" si="71"/>
        <v>0</v>
      </c>
      <c r="L62" s="40"/>
      <c r="N62" t="str">
        <f t="shared" si="70"/>
        <v>01</v>
      </c>
      <c r="O62" s="1" t="s">
        <v>281</v>
      </c>
      <c r="P62">
        <v>1</v>
      </c>
      <c r="Q62">
        <f t="shared" si="72"/>
        <v>0</v>
      </c>
      <c r="R62">
        <f t="shared" si="73"/>
        <v>0</v>
      </c>
      <c r="S62">
        <f t="shared" si="74"/>
        <v>0</v>
      </c>
      <c r="T62">
        <f t="shared" si="75"/>
        <v>0</v>
      </c>
      <c r="U62">
        <f t="shared" si="76"/>
        <v>0</v>
      </c>
      <c r="V62">
        <f t="shared" si="77"/>
        <v>0</v>
      </c>
      <c r="W62">
        <f t="shared" si="78"/>
        <v>0</v>
      </c>
      <c r="X62">
        <f t="shared" si="79"/>
        <v>0</v>
      </c>
      <c r="Y62">
        <f t="shared" si="80"/>
        <v>0</v>
      </c>
      <c r="Z62">
        <f t="shared" si="81"/>
        <v>0</v>
      </c>
      <c r="AA62">
        <f t="shared" si="82"/>
        <v>0</v>
      </c>
      <c r="AB62">
        <f t="shared" si="83"/>
        <v>0</v>
      </c>
      <c r="AC62">
        <f t="shared" si="84"/>
        <v>0</v>
      </c>
      <c r="AD62">
        <f t="shared" si="85"/>
        <v>0</v>
      </c>
      <c r="AE62">
        <f t="shared" si="86"/>
        <v>0</v>
      </c>
      <c r="AF62">
        <f t="shared" si="87"/>
        <v>0</v>
      </c>
      <c r="AG62">
        <f t="shared" si="88"/>
        <v>0</v>
      </c>
      <c r="AH62">
        <f t="shared" si="89"/>
        <v>0</v>
      </c>
      <c r="AI62">
        <f t="shared" si="90"/>
        <v>0</v>
      </c>
      <c r="AJ62">
        <f t="shared" si="91"/>
        <v>0</v>
      </c>
      <c r="AK62">
        <f t="shared" si="92"/>
        <v>0</v>
      </c>
      <c r="AL62">
        <f t="shared" si="93"/>
        <v>0</v>
      </c>
      <c r="AM62">
        <f t="shared" si="94"/>
        <v>0</v>
      </c>
      <c r="AN62">
        <f t="shared" si="95"/>
        <v>0</v>
      </c>
      <c r="AO62">
        <f t="shared" si="96"/>
        <v>0</v>
      </c>
      <c r="AP62">
        <f t="shared" si="97"/>
        <v>0</v>
      </c>
      <c r="AQ62">
        <f t="shared" si="98"/>
        <v>0</v>
      </c>
      <c r="AR62">
        <f t="shared" si="99"/>
        <v>0</v>
      </c>
      <c r="AS62">
        <f t="shared" si="100"/>
        <v>0</v>
      </c>
      <c r="AT62">
        <f t="shared" si="101"/>
        <v>0</v>
      </c>
    </row>
    <row r="63" spans="1:46" ht="20.100000000000001" customHeight="1">
      <c r="A63" s="38" t="s">
        <v>62</v>
      </c>
      <c r="B63" s="38" t="s">
        <v>66</v>
      </c>
      <c r="C63" s="39" t="s">
        <v>64</v>
      </c>
      <c r="D63" s="50">
        <f>공량산출서!F40</f>
        <v>0</v>
      </c>
      <c r="E63" s="50"/>
      <c r="F63" s="50">
        <f t="shared" si="66"/>
        <v>0</v>
      </c>
      <c r="G63" s="50"/>
      <c r="H63" s="50">
        <f t="shared" si="67"/>
        <v>0</v>
      </c>
      <c r="I63" s="50">
        <v>0</v>
      </c>
      <c r="J63" s="50">
        <f t="shared" si="68"/>
        <v>0</v>
      </c>
      <c r="K63" s="50">
        <f t="shared" si="71"/>
        <v>0</v>
      </c>
      <c r="L63" s="40"/>
      <c r="N63" t="str">
        <f t="shared" si="70"/>
        <v>01</v>
      </c>
      <c r="O63" s="1" t="s">
        <v>281</v>
      </c>
      <c r="P63">
        <v>1</v>
      </c>
      <c r="Q63">
        <f t="shared" si="72"/>
        <v>0</v>
      </c>
      <c r="R63">
        <f t="shared" si="73"/>
        <v>0</v>
      </c>
      <c r="S63">
        <f t="shared" si="74"/>
        <v>0</v>
      </c>
      <c r="T63">
        <f t="shared" si="75"/>
        <v>0</v>
      </c>
      <c r="U63">
        <f t="shared" si="76"/>
        <v>0</v>
      </c>
      <c r="V63">
        <f t="shared" si="77"/>
        <v>0</v>
      </c>
      <c r="W63">
        <f t="shared" si="78"/>
        <v>0</v>
      </c>
      <c r="X63">
        <f t="shared" si="79"/>
        <v>0</v>
      </c>
      <c r="Y63">
        <f t="shared" si="80"/>
        <v>0</v>
      </c>
      <c r="Z63">
        <f t="shared" si="81"/>
        <v>0</v>
      </c>
      <c r="AA63">
        <f t="shared" si="82"/>
        <v>0</v>
      </c>
      <c r="AB63">
        <f t="shared" si="83"/>
        <v>0</v>
      </c>
      <c r="AC63">
        <f t="shared" si="84"/>
        <v>0</v>
      </c>
      <c r="AD63">
        <f t="shared" si="85"/>
        <v>0</v>
      </c>
      <c r="AE63">
        <f t="shared" si="86"/>
        <v>0</v>
      </c>
      <c r="AF63">
        <f t="shared" si="87"/>
        <v>0</v>
      </c>
      <c r="AG63">
        <f t="shared" si="88"/>
        <v>0</v>
      </c>
      <c r="AH63">
        <f t="shared" si="89"/>
        <v>0</v>
      </c>
      <c r="AI63">
        <f t="shared" si="90"/>
        <v>0</v>
      </c>
      <c r="AJ63">
        <f t="shared" si="91"/>
        <v>0</v>
      </c>
      <c r="AK63">
        <f t="shared" si="92"/>
        <v>0</v>
      </c>
      <c r="AL63">
        <f t="shared" si="93"/>
        <v>0</v>
      </c>
      <c r="AM63">
        <f t="shared" si="94"/>
        <v>0</v>
      </c>
      <c r="AN63">
        <f t="shared" si="95"/>
        <v>0</v>
      </c>
      <c r="AO63">
        <f t="shared" si="96"/>
        <v>0</v>
      </c>
      <c r="AP63">
        <f t="shared" si="97"/>
        <v>0</v>
      </c>
      <c r="AQ63">
        <f t="shared" si="98"/>
        <v>0</v>
      </c>
      <c r="AR63">
        <f t="shared" si="99"/>
        <v>0</v>
      </c>
      <c r="AS63">
        <f t="shared" si="100"/>
        <v>0</v>
      </c>
      <c r="AT63">
        <f t="shared" si="101"/>
        <v>0</v>
      </c>
    </row>
    <row r="64" spans="1:46" ht="20.100000000000001" customHeight="1">
      <c r="A64" s="38" t="s">
        <v>67</v>
      </c>
      <c r="B64" s="38" t="s">
        <v>68</v>
      </c>
      <c r="C64" s="39" t="s">
        <v>64</v>
      </c>
      <c r="D64" s="50">
        <f>공량산출서!F42</f>
        <v>0</v>
      </c>
      <c r="E64" s="50"/>
      <c r="F64" s="50">
        <f t="shared" si="66"/>
        <v>0</v>
      </c>
      <c r="G64" s="50"/>
      <c r="H64" s="50">
        <f t="shared" si="67"/>
        <v>0</v>
      </c>
      <c r="I64" s="50">
        <v>0</v>
      </c>
      <c r="J64" s="50">
        <f t="shared" si="68"/>
        <v>0</v>
      </c>
      <c r="K64" s="50">
        <f t="shared" si="71"/>
        <v>0</v>
      </c>
      <c r="L64" s="40"/>
      <c r="N64" t="str">
        <f t="shared" si="70"/>
        <v>01</v>
      </c>
      <c r="O64" s="1" t="s">
        <v>281</v>
      </c>
      <c r="P64">
        <v>1</v>
      </c>
      <c r="Q64">
        <f t="shared" si="72"/>
        <v>0</v>
      </c>
      <c r="R64">
        <f t="shared" si="73"/>
        <v>0</v>
      </c>
      <c r="S64">
        <f t="shared" si="74"/>
        <v>0</v>
      </c>
      <c r="T64">
        <f t="shared" si="75"/>
        <v>0</v>
      </c>
      <c r="U64">
        <f t="shared" si="76"/>
        <v>0</v>
      </c>
      <c r="V64">
        <f t="shared" si="77"/>
        <v>0</v>
      </c>
      <c r="W64">
        <f t="shared" si="78"/>
        <v>0</v>
      </c>
      <c r="X64">
        <f t="shared" si="79"/>
        <v>0</v>
      </c>
      <c r="Y64">
        <f t="shared" si="80"/>
        <v>0</v>
      </c>
      <c r="Z64">
        <f t="shared" si="81"/>
        <v>0</v>
      </c>
      <c r="AA64">
        <f t="shared" si="82"/>
        <v>0</v>
      </c>
      <c r="AB64">
        <f t="shared" si="83"/>
        <v>0</v>
      </c>
      <c r="AC64">
        <f t="shared" si="84"/>
        <v>0</v>
      </c>
      <c r="AD64">
        <f t="shared" si="85"/>
        <v>0</v>
      </c>
      <c r="AE64">
        <f t="shared" si="86"/>
        <v>0</v>
      </c>
      <c r="AF64">
        <f t="shared" si="87"/>
        <v>0</v>
      </c>
      <c r="AG64">
        <f t="shared" si="88"/>
        <v>0</v>
      </c>
      <c r="AH64">
        <f t="shared" si="89"/>
        <v>0</v>
      </c>
      <c r="AI64">
        <f t="shared" si="90"/>
        <v>0</v>
      </c>
      <c r="AJ64">
        <f t="shared" si="91"/>
        <v>0</v>
      </c>
      <c r="AK64">
        <f t="shared" si="92"/>
        <v>0</v>
      </c>
      <c r="AL64">
        <f t="shared" si="93"/>
        <v>0</v>
      </c>
      <c r="AM64">
        <f t="shared" si="94"/>
        <v>0</v>
      </c>
      <c r="AN64">
        <f t="shared" si="95"/>
        <v>0</v>
      </c>
      <c r="AO64">
        <f t="shared" si="96"/>
        <v>0</v>
      </c>
      <c r="AP64">
        <f t="shared" si="97"/>
        <v>0</v>
      </c>
      <c r="AQ64">
        <f t="shared" si="98"/>
        <v>0</v>
      </c>
      <c r="AR64">
        <f t="shared" si="99"/>
        <v>0</v>
      </c>
      <c r="AS64">
        <f t="shared" si="100"/>
        <v>0</v>
      </c>
      <c r="AT64">
        <f t="shared" si="101"/>
        <v>0</v>
      </c>
    </row>
    <row r="65" spans="1:46" ht="20.100000000000001" customHeight="1">
      <c r="A65" s="38" t="s">
        <v>67</v>
      </c>
      <c r="B65" s="38" t="s">
        <v>69</v>
      </c>
      <c r="C65" s="39" t="s">
        <v>64</v>
      </c>
      <c r="D65" s="50">
        <f>공량산출서!F44</f>
        <v>0</v>
      </c>
      <c r="E65" s="50"/>
      <c r="F65" s="50">
        <f t="shared" ref="F65:F86" si="102">ROUNDDOWN(D65*E65, 0)</f>
        <v>0</v>
      </c>
      <c r="G65" s="50"/>
      <c r="H65" s="50">
        <f t="shared" ref="H65:H86" si="103">ROUNDDOWN(D65*G65, 0)</f>
        <v>0</v>
      </c>
      <c r="I65" s="50">
        <v>0</v>
      </c>
      <c r="J65" s="50">
        <f t="shared" ref="J65:J86" si="104">ROUNDDOWN(D65*I65, 0)</f>
        <v>0</v>
      </c>
      <c r="K65" s="50">
        <f t="shared" si="71"/>
        <v>0</v>
      </c>
      <c r="L65" s="40"/>
      <c r="N65" t="str">
        <f t="shared" si="70"/>
        <v>01</v>
      </c>
      <c r="O65" s="1" t="s">
        <v>281</v>
      </c>
      <c r="P65">
        <v>1</v>
      </c>
      <c r="Q65">
        <f t="shared" si="72"/>
        <v>0</v>
      </c>
      <c r="R65">
        <f t="shared" si="73"/>
        <v>0</v>
      </c>
      <c r="S65">
        <f t="shared" si="74"/>
        <v>0</v>
      </c>
      <c r="T65">
        <f t="shared" si="75"/>
        <v>0</v>
      </c>
      <c r="U65">
        <f t="shared" si="76"/>
        <v>0</v>
      </c>
      <c r="V65">
        <f t="shared" si="77"/>
        <v>0</v>
      </c>
      <c r="W65">
        <f t="shared" si="78"/>
        <v>0</v>
      </c>
      <c r="X65">
        <f t="shared" si="79"/>
        <v>0</v>
      </c>
      <c r="Y65">
        <f t="shared" si="80"/>
        <v>0</v>
      </c>
      <c r="Z65">
        <f t="shared" si="81"/>
        <v>0</v>
      </c>
      <c r="AA65">
        <f t="shared" si="82"/>
        <v>0</v>
      </c>
      <c r="AB65">
        <f t="shared" si="83"/>
        <v>0</v>
      </c>
      <c r="AC65">
        <f t="shared" si="84"/>
        <v>0</v>
      </c>
      <c r="AD65">
        <f t="shared" si="85"/>
        <v>0</v>
      </c>
      <c r="AE65">
        <f t="shared" si="86"/>
        <v>0</v>
      </c>
      <c r="AF65">
        <f t="shared" si="87"/>
        <v>0</v>
      </c>
      <c r="AG65">
        <f t="shared" si="88"/>
        <v>0</v>
      </c>
      <c r="AH65">
        <f t="shared" si="89"/>
        <v>0</v>
      </c>
      <c r="AI65">
        <f t="shared" si="90"/>
        <v>0</v>
      </c>
      <c r="AJ65">
        <f t="shared" si="91"/>
        <v>0</v>
      </c>
      <c r="AK65">
        <f t="shared" si="92"/>
        <v>0</v>
      </c>
      <c r="AL65">
        <f t="shared" si="93"/>
        <v>0</v>
      </c>
      <c r="AM65">
        <f t="shared" si="94"/>
        <v>0</v>
      </c>
      <c r="AN65">
        <f t="shared" si="95"/>
        <v>0</v>
      </c>
      <c r="AO65">
        <f t="shared" si="96"/>
        <v>0</v>
      </c>
      <c r="AP65">
        <f t="shared" si="97"/>
        <v>0</v>
      </c>
      <c r="AQ65">
        <f t="shared" si="98"/>
        <v>0</v>
      </c>
      <c r="AR65">
        <f t="shared" si="99"/>
        <v>0</v>
      </c>
      <c r="AS65">
        <f t="shared" si="100"/>
        <v>0</v>
      </c>
      <c r="AT65">
        <f t="shared" si="101"/>
        <v>0</v>
      </c>
    </row>
    <row r="66" spans="1:46" ht="20.100000000000001" customHeight="1">
      <c r="A66" s="38" t="s">
        <v>67</v>
      </c>
      <c r="B66" s="38" t="s">
        <v>70</v>
      </c>
      <c r="C66" s="39" t="s">
        <v>64</v>
      </c>
      <c r="D66" s="50">
        <f>공량산출서!F46</f>
        <v>0</v>
      </c>
      <c r="E66" s="50"/>
      <c r="F66" s="50">
        <f t="shared" si="102"/>
        <v>0</v>
      </c>
      <c r="G66" s="50"/>
      <c r="H66" s="50">
        <f t="shared" si="103"/>
        <v>0</v>
      </c>
      <c r="I66" s="50">
        <v>0</v>
      </c>
      <c r="J66" s="50">
        <f t="shared" si="104"/>
        <v>0</v>
      </c>
      <c r="K66" s="50">
        <f t="shared" si="71"/>
        <v>0</v>
      </c>
      <c r="L66" s="40"/>
      <c r="N66" t="str">
        <f t="shared" si="70"/>
        <v>01</v>
      </c>
      <c r="O66" s="1" t="s">
        <v>281</v>
      </c>
      <c r="P66">
        <v>1</v>
      </c>
      <c r="Q66">
        <f t="shared" si="72"/>
        <v>0</v>
      </c>
      <c r="R66">
        <f t="shared" si="73"/>
        <v>0</v>
      </c>
      <c r="S66">
        <f t="shared" si="74"/>
        <v>0</v>
      </c>
      <c r="T66">
        <f t="shared" si="75"/>
        <v>0</v>
      </c>
      <c r="U66">
        <f t="shared" si="76"/>
        <v>0</v>
      </c>
      <c r="V66">
        <f t="shared" si="77"/>
        <v>0</v>
      </c>
      <c r="W66">
        <f t="shared" si="78"/>
        <v>0</v>
      </c>
      <c r="X66">
        <f t="shared" si="79"/>
        <v>0</v>
      </c>
      <c r="Y66">
        <f t="shared" si="80"/>
        <v>0</v>
      </c>
      <c r="Z66">
        <f t="shared" si="81"/>
        <v>0</v>
      </c>
      <c r="AA66">
        <f t="shared" si="82"/>
        <v>0</v>
      </c>
      <c r="AB66">
        <f t="shared" si="83"/>
        <v>0</v>
      </c>
      <c r="AC66">
        <f t="shared" si="84"/>
        <v>0</v>
      </c>
      <c r="AD66">
        <f t="shared" si="85"/>
        <v>0</v>
      </c>
      <c r="AE66">
        <f t="shared" si="86"/>
        <v>0</v>
      </c>
      <c r="AF66">
        <f t="shared" si="87"/>
        <v>0</v>
      </c>
      <c r="AG66">
        <f t="shared" si="88"/>
        <v>0</v>
      </c>
      <c r="AH66">
        <f t="shared" si="89"/>
        <v>0</v>
      </c>
      <c r="AI66">
        <f t="shared" si="90"/>
        <v>0</v>
      </c>
      <c r="AJ66">
        <f t="shared" si="91"/>
        <v>0</v>
      </c>
      <c r="AK66">
        <f t="shared" si="92"/>
        <v>0</v>
      </c>
      <c r="AL66">
        <f t="shared" si="93"/>
        <v>0</v>
      </c>
      <c r="AM66">
        <f t="shared" si="94"/>
        <v>0</v>
      </c>
      <c r="AN66">
        <f t="shared" si="95"/>
        <v>0</v>
      </c>
      <c r="AO66">
        <f t="shared" si="96"/>
        <v>0</v>
      </c>
      <c r="AP66">
        <f t="shared" si="97"/>
        <v>0</v>
      </c>
      <c r="AQ66">
        <f t="shared" si="98"/>
        <v>0</v>
      </c>
      <c r="AR66">
        <f t="shared" si="99"/>
        <v>0</v>
      </c>
      <c r="AS66">
        <f t="shared" si="100"/>
        <v>0</v>
      </c>
      <c r="AT66">
        <f t="shared" si="101"/>
        <v>0</v>
      </c>
    </row>
    <row r="67" spans="1:46" ht="20.100000000000001" customHeight="1">
      <c r="A67" s="38" t="s">
        <v>71</v>
      </c>
      <c r="B67" s="38" t="s">
        <v>72</v>
      </c>
      <c r="C67" s="39" t="s">
        <v>64</v>
      </c>
      <c r="D67" s="50">
        <f>공량산출서!F48</f>
        <v>0</v>
      </c>
      <c r="E67" s="50"/>
      <c r="F67" s="50">
        <f t="shared" si="102"/>
        <v>0</v>
      </c>
      <c r="G67" s="50"/>
      <c r="H67" s="50">
        <f t="shared" si="103"/>
        <v>0</v>
      </c>
      <c r="I67" s="50">
        <v>0</v>
      </c>
      <c r="J67" s="50">
        <f t="shared" si="104"/>
        <v>0</v>
      </c>
      <c r="K67" s="50">
        <f t="shared" si="71"/>
        <v>0</v>
      </c>
      <c r="L67" s="40"/>
      <c r="N67" t="str">
        <f t="shared" si="70"/>
        <v>01</v>
      </c>
      <c r="O67" s="1" t="s">
        <v>281</v>
      </c>
      <c r="P67">
        <v>1</v>
      </c>
      <c r="Q67">
        <f t="shared" si="72"/>
        <v>0</v>
      </c>
      <c r="R67">
        <f t="shared" si="73"/>
        <v>0</v>
      </c>
      <c r="S67">
        <f t="shared" si="74"/>
        <v>0</v>
      </c>
      <c r="T67">
        <f t="shared" si="75"/>
        <v>0</v>
      </c>
      <c r="U67">
        <f t="shared" si="76"/>
        <v>0</v>
      </c>
      <c r="V67">
        <f t="shared" si="77"/>
        <v>0</v>
      </c>
      <c r="W67">
        <f t="shared" si="78"/>
        <v>0</v>
      </c>
      <c r="X67">
        <f t="shared" si="79"/>
        <v>0</v>
      </c>
      <c r="Y67">
        <f t="shared" si="80"/>
        <v>0</v>
      </c>
      <c r="Z67">
        <f t="shared" si="81"/>
        <v>0</v>
      </c>
      <c r="AA67">
        <f t="shared" si="82"/>
        <v>0</v>
      </c>
      <c r="AB67">
        <f t="shared" si="83"/>
        <v>0</v>
      </c>
      <c r="AC67">
        <f t="shared" si="84"/>
        <v>0</v>
      </c>
      <c r="AD67">
        <f t="shared" si="85"/>
        <v>0</v>
      </c>
      <c r="AE67">
        <f t="shared" si="86"/>
        <v>0</v>
      </c>
      <c r="AF67">
        <f t="shared" si="87"/>
        <v>0</v>
      </c>
      <c r="AG67">
        <f t="shared" si="88"/>
        <v>0</v>
      </c>
      <c r="AH67">
        <f t="shared" si="89"/>
        <v>0</v>
      </c>
      <c r="AI67">
        <f t="shared" si="90"/>
        <v>0</v>
      </c>
      <c r="AJ67">
        <f t="shared" si="91"/>
        <v>0</v>
      </c>
      <c r="AK67">
        <f t="shared" si="92"/>
        <v>0</v>
      </c>
      <c r="AL67">
        <f t="shared" si="93"/>
        <v>0</v>
      </c>
      <c r="AM67">
        <f t="shared" si="94"/>
        <v>0</v>
      </c>
      <c r="AN67">
        <f t="shared" si="95"/>
        <v>0</v>
      </c>
      <c r="AO67">
        <f t="shared" si="96"/>
        <v>0</v>
      </c>
      <c r="AP67">
        <f t="shared" si="97"/>
        <v>0</v>
      </c>
      <c r="AQ67">
        <f t="shared" si="98"/>
        <v>0</v>
      </c>
      <c r="AR67">
        <f t="shared" si="99"/>
        <v>0</v>
      </c>
      <c r="AS67">
        <f t="shared" si="100"/>
        <v>0</v>
      </c>
      <c r="AT67">
        <f t="shared" si="101"/>
        <v>0</v>
      </c>
    </row>
    <row r="68" spans="1:46" ht="20.100000000000001" customHeight="1">
      <c r="A68" s="38" t="s">
        <v>71</v>
      </c>
      <c r="B68" s="38" t="s">
        <v>73</v>
      </c>
      <c r="C68" s="39" t="s">
        <v>64</v>
      </c>
      <c r="D68" s="50">
        <f>공량산출서!F50</f>
        <v>0</v>
      </c>
      <c r="E68" s="50"/>
      <c r="F68" s="50">
        <f t="shared" si="102"/>
        <v>0</v>
      </c>
      <c r="G68" s="50"/>
      <c r="H68" s="50">
        <f t="shared" si="103"/>
        <v>0</v>
      </c>
      <c r="I68" s="50">
        <v>0</v>
      </c>
      <c r="J68" s="50">
        <f t="shared" si="104"/>
        <v>0</v>
      </c>
      <c r="K68" s="50">
        <f t="shared" si="71"/>
        <v>0</v>
      </c>
      <c r="L68" s="40"/>
      <c r="N68" t="str">
        <f t="shared" si="70"/>
        <v>01</v>
      </c>
      <c r="O68" s="1" t="s">
        <v>281</v>
      </c>
      <c r="P68">
        <v>1</v>
      </c>
      <c r="Q68">
        <f t="shared" si="72"/>
        <v>0</v>
      </c>
      <c r="R68">
        <f t="shared" si="73"/>
        <v>0</v>
      </c>
      <c r="S68">
        <f t="shared" si="74"/>
        <v>0</v>
      </c>
      <c r="T68">
        <f t="shared" si="75"/>
        <v>0</v>
      </c>
      <c r="U68">
        <f t="shared" si="76"/>
        <v>0</v>
      </c>
      <c r="V68">
        <f t="shared" si="77"/>
        <v>0</v>
      </c>
      <c r="W68">
        <f t="shared" si="78"/>
        <v>0</v>
      </c>
      <c r="X68">
        <f t="shared" si="79"/>
        <v>0</v>
      </c>
      <c r="Y68">
        <f t="shared" si="80"/>
        <v>0</v>
      </c>
      <c r="Z68">
        <f t="shared" si="81"/>
        <v>0</v>
      </c>
      <c r="AA68">
        <f t="shared" si="82"/>
        <v>0</v>
      </c>
      <c r="AB68">
        <f t="shared" si="83"/>
        <v>0</v>
      </c>
      <c r="AC68">
        <f t="shared" si="84"/>
        <v>0</v>
      </c>
      <c r="AD68">
        <f t="shared" si="85"/>
        <v>0</v>
      </c>
      <c r="AE68">
        <f t="shared" si="86"/>
        <v>0</v>
      </c>
      <c r="AF68">
        <f t="shared" si="87"/>
        <v>0</v>
      </c>
      <c r="AG68">
        <f t="shared" si="88"/>
        <v>0</v>
      </c>
      <c r="AH68">
        <f t="shared" si="89"/>
        <v>0</v>
      </c>
      <c r="AI68">
        <f t="shared" si="90"/>
        <v>0</v>
      </c>
      <c r="AJ68">
        <f t="shared" si="91"/>
        <v>0</v>
      </c>
      <c r="AK68">
        <f t="shared" si="92"/>
        <v>0</v>
      </c>
      <c r="AL68">
        <f t="shared" si="93"/>
        <v>0</v>
      </c>
      <c r="AM68">
        <f t="shared" si="94"/>
        <v>0</v>
      </c>
      <c r="AN68">
        <f t="shared" si="95"/>
        <v>0</v>
      </c>
      <c r="AO68">
        <f t="shared" si="96"/>
        <v>0</v>
      </c>
      <c r="AP68">
        <f t="shared" si="97"/>
        <v>0</v>
      </c>
      <c r="AQ68">
        <f t="shared" si="98"/>
        <v>0</v>
      </c>
      <c r="AR68">
        <f t="shared" si="99"/>
        <v>0</v>
      </c>
      <c r="AS68">
        <f t="shared" si="100"/>
        <v>0</v>
      </c>
      <c r="AT68">
        <f t="shared" si="101"/>
        <v>0</v>
      </c>
    </row>
    <row r="69" spans="1:46" ht="20.100000000000001" customHeight="1">
      <c r="A69" s="38" t="s">
        <v>71</v>
      </c>
      <c r="B69" s="38" t="s">
        <v>74</v>
      </c>
      <c r="C69" s="39" t="s">
        <v>64</v>
      </c>
      <c r="D69" s="50">
        <f>공량산출서!F52</f>
        <v>0</v>
      </c>
      <c r="E69" s="50"/>
      <c r="F69" s="50">
        <f t="shared" si="102"/>
        <v>0</v>
      </c>
      <c r="G69" s="50"/>
      <c r="H69" s="50">
        <f t="shared" si="103"/>
        <v>0</v>
      </c>
      <c r="I69" s="50">
        <v>0</v>
      </c>
      <c r="J69" s="50">
        <f t="shared" si="104"/>
        <v>0</v>
      </c>
      <c r="K69" s="50">
        <f t="shared" si="71"/>
        <v>0</v>
      </c>
      <c r="L69" s="40"/>
      <c r="N69" t="str">
        <f t="shared" si="70"/>
        <v>01</v>
      </c>
      <c r="O69" s="1" t="s">
        <v>281</v>
      </c>
      <c r="P69">
        <v>1</v>
      </c>
      <c r="Q69">
        <f t="shared" si="72"/>
        <v>0</v>
      </c>
      <c r="R69">
        <f t="shared" si="73"/>
        <v>0</v>
      </c>
      <c r="S69">
        <f t="shared" si="74"/>
        <v>0</v>
      </c>
      <c r="T69">
        <f t="shared" si="75"/>
        <v>0</v>
      </c>
      <c r="U69">
        <f t="shared" si="76"/>
        <v>0</v>
      </c>
      <c r="V69">
        <f t="shared" si="77"/>
        <v>0</v>
      </c>
      <c r="W69">
        <f t="shared" si="78"/>
        <v>0</v>
      </c>
      <c r="X69">
        <f t="shared" si="79"/>
        <v>0</v>
      </c>
      <c r="Y69">
        <f t="shared" si="80"/>
        <v>0</v>
      </c>
      <c r="Z69">
        <f t="shared" si="81"/>
        <v>0</v>
      </c>
      <c r="AA69">
        <f t="shared" si="82"/>
        <v>0</v>
      </c>
      <c r="AB69">
        <f t="shared" si="83"/>
        <v>0</v>
      </c>
      <c r="AC69">
        <f t="shared" si="84"/>
        <v>0</v>
      </c>
      <c r="AD69">
        <f t="shared" si="85"/>
        <v>0</v>
      </c>
      <c r="AE69">
        <f t="shared" si="86"/>
        <v>0</v>
      </c>
      <c r="AF69">
        <f t="shared" si="87"/>
        <v>0</v>
      </c>
      <c r="AG69">
        <f t="shared" si="88"/>
        <v>0</v>
      </c>
      <c r="AH69">
        <f t="shared" si="89"/>
        <v>0</v>
      </c>
      <c r="AI69">
        <f t="shared" si="90"/>
        <v>0</v>
      </c>
      <c r="AJ69">
        <f t="shared" si="91"/>
        <v>0</v>
      </c>
      <c r="AK69">
        <f t="shared" si="92"/>
        <v>0</v>
      </c>
      <c r="AL69">
        <f t="shared" si="93"/>
        <v>0</v>
      </c>
      <c r="AM69">
        <f t="shared" si="94"/>
        <v>0</v>
      </c>
      <c r="AN69">
        <f t="shared" si="95"/>
        <v>0</v>
      </c>
      <c r="AO69">
        <f t="shared" si="96"/>
        <v>0</v>
      </c>
      <c r="AP69">
        <f t="shared" si="97"/>
        <v>0</v>
      </c>
      <c r="AQ69">
        <f t="shared" si="98"/>
        <v>0</v>
      </c>
      <c r="AR69">
        <f t="shared" si="99"/>
        <v>0</v>
      </c>
      <c r="AS69">
        <f t="shared" si="100"/>
        <v>0</v>
      </c>
      <c r="AT69">
        <f t="shared" si="101"/>
        <v>0</v>
      </c>
    </row>
    <row r="70" spans="1:46" ht="20.100000000000001" customHeight="1">
      <c r="A70" s="38" t="s">
        <v>75</v>
      </c>
      <c r="B70" s="38" t="s">
        <v>76</v>
      </c>
      <c r="C70" s="39" t="s">
        <v>64</v>
      </c>
      <c r="D70" s="50">
        <f>공량산출서!F54</f>
        <v>0</v>
      </c>
      <c r="E70" s="50"/>
      <c r="F70" s="50">
        <f t="shared" si="102"/>
        <v>0</v>
      </c>
      <c r="G70" s="50"/>
      <c r="H70" s="50">
        <f t="shared" si="103"/>
        <v>0</v>
      </c>
      <c r="I70" s="50">
        <v>0</v>
      </c>
      <c r="J70" s="50">
        <f t="shared" si="104"/>
        <v>0</v>
      </c>
      <c r="K70" s="50">
        <f t="shared" si="71"/>
        <v>0</v>
      </c>
      <c r="L70" s="40"/>
      <c r="N70" t="str">
        <f t="shared" si="70"/>
        <v>01</v>
      </c>
      <c r="O70" s="1" t="s">
        <v>281</v>
      </c>
      <c r="P70">
        <v>1</v>
      </c>
      <c r="Q70">
        <f t="shared" si="72"/>
        <v>0</v>
      </c>
      <c r="R70">
        <f t="shared" si="73"/>
        <v>0</v>
      </c>
      <c r="S70">
        <f t="shared" si="74"/>
        <v>0</v>
      </c>
      <c r="T70">
        <f t="shared" si="75"/>
        <v>0</v>
      </c>
      <c r="U70">
        <f t="shared" si="76"/>
        <v>0</v>
      </c>
      <c r="V70">
        <f t="shared" si="77"/>
        <v>0</v>
      </c>
      <c r="W70">
        <f t="shared" si="78"/>
        <v>0</v>
      </c>
      <c r="X70">
        <f t="shared" si="79"/>
        <v>0</v>
      </c>
      <c r="Y70">
        <f t="shared" si="80"/>
        <v>0</v>
      </c>
      <c r="Z70">
        <f t="shared" si="81"/>
        <v>0</v>
      </c>
      <c r="AA70">
        <f t="shared" si="82"/>
        <v>0</v>
      </c>
      <c r="AB70">
        <f t="shared" si="83"/>
        <v>0</v>
      </c>
      <c r="AC70">
        <f t="shared" si="84"/>
        <v>0</v>
      </c>
      <c r="AD70">
        <f t="shared" si="85"/>
        <v>0</v>
      </c>
      <c r="AE70">
        <f t="shared" si="86"/>
        <v>0</v>
      </c>
      <c r="AF70">
        <f t="shared" si="87"/>
        <v>0</v>
      </c>
      <c r="AG70">
        <f t="shared" si="88"/>
        <v>0</v>
      </c>
      <c r="AH70">
        <f t="shared" si="89"/>
        <v>0</v>
      </c>
      <c r="AI70">
        <f t="shared" si="90"/>
        <v>0</v>
      </c>
      <c r="AJ70">
        <f t="shared" si="91"/>
        <v>0</v>
      </c>
      <c r="AK70">
        <f t="shared" si="92"/>
        <v>0</v>
      </c>
      <c r="AL70">
        <f t="shared" si="93"/>
        <v>0</v>
      </c>
      <c r="AM70">
        <f t="shared" si="94"/>
        <v>0</v>
      </c>
      <c r="AN70">
        <f t="shared" si="95"/>
        <v>0</v>
      </c>
      <c r="AO70">
        <f t="shared" si="96"/>
        <v>0</v>
      </c>
      <c r="AP70">
        <f t="shared" si="97"/>
        <v>0</v>
      </c>
      <c r="AQ70">
        <f t="shared" si="98"/>
        <v>0</v>
      </c>
      <c r="AR70">
        <f t="shared" si="99"/>
        <v>0</v>
      </c>
      <c r="AS70">
        <f t="shared" si="100"/>
        <v>0</v>
      </c>
      <c r="AT70">
        <f t="shared" si="101"/>
        <v>0</v>
      </c>
    </row>
    <row r="71" spans="1:46" ht="20.100000000000001" customHeight="1">
      <c r="A71" s="38" t="s">
        <v>77</v>
      </c>
      <c r="B71" s="38" t="s">
        <v>78</v>
      </c>
      <c r="C71" s="39" t="s">
        <v>79</v>
      </c>
      <c r="D71" s="50">
        <f>공량산출서!F56</f>
        <v>0</v>
      </c>
      <c r="E71" s="50"/>
      <c r="F71" s="50">
        <f t="shared" si="102"/>
        <v>0</v>
      </c>
      <c r="G71" s="50"/>
      <c r="H71" s="50">
        <f t="shared" si="103"/>
        <v>0</v>
      </c>
      <c r="I71" s="50">
        <v>0</v>
      </c>
      <c r="J71" s="50">
        <f t="shared" si="104"/>
        <v>0</v>
      </c>
      <c r="K71" s="50">
        <f t="shared" si="71"/>
        <v>0</v>
      </c>
      <c r="L71" s="40"/>
      <c r="N71" t="str">
        <f t="shared" si="70"/>
        <v>01</v>
      </c>
      <c r="O71" s="1" t="s">
        <v>281</v>
      </c>
      <c r="P71">
        <v>1</v>
      </c>
      <c r="Q71">
        <f t="shared" si="72"/>
        <v>0</v>
      </c>
      <c r="R71">
        <f t="shared" si="73"/>
        <v>0</v>
      </c>
      <c r="S71">
        <f t="shared" si="74"/>
        <v>0</v>
      </c>
      <c r="T71">
        <f t="shared" si="75"/>
        <v>0</v>
      </c>
      <c r="U71">
        <f t="shared" si="76"/>
        <v>0</v>
      </c>
      <c r="V71">
        <f t="shared" si="77"/>
        <v>0</v>
      </c>
      <c r="W71">
        <f t="shared" si="78"/>
        <v>0</v>
      </c>
      <c r="X71">
        <f t="shared" si="79"/>
        <v>0</v>
      </c>
      <c r="Y71">
        <f t="shared" si="80"/>
        <v>0</v>
      </c>
      <c r="Z71">
        <f t="shared" si="81"/>
        <v>0</v>
      </c>
      <c r="AA71">
        <f t="shared" si="82"/>
        <v>0</v>
      </c>
      <c r="AB71">
        <f t="shared" si="83"/>
        <v>0</v>
      </c>
      <c r="AC71">
        <f t="shared" si="84"/>
        <v>0</v>
      </c>
      <c r="AD71">
        <f t="shared" si="85"/>
        <v>0</v>
      </c>
      <c r="AE71">
        <f t="shared" si="86"/>
        <v>0</v>
      </c>
      <c r="AF71">
        <f t="shared" si="87"/>
        <v>0</v>
      </c>
      <c r="AG71">
        <f t="shared" si="88"/>
        <v>0</v>
      </c>
      <c r="AH71">
        <f t="shared" si="89"/>
        <v>0</v>
      </c>
      <c r="AI71">
        <f t="shared" si="90"/>
        <v>0</v>
      </c>
      <c r="AJ71">
        <f t="shared" si="91"/>
        <v>0</v>
      </c>
      <c r="AK71">
        <f t="shared" si="92"/>
        <v>0</v>
      </c>
      <c r="AL71">
        <f t="shared" si="93"/>
        <v>0</v>
      </c>
      <c r="AM71">
        <f t="shared" si="94"/>
        <v>0</v>
      </c>
      <c r="AN71">
        <f t="shared" si="95"/>
        <v>0</v>
      </c>
      <c r="AO71">
        <f t="shared" si="96"/>
        <v>0</v>
      </c>
      <c r="AP71">
        <f t="shared" si="97"/>
        <v>0</v>
      </c>
      <c r="AQ71">
        <f t="shared" si="98"/>
        <v>0</v>
      </c>
      <c r="AR71">
        <f t="shared" si="99"/>
        <v>0</v>
      </c>
      <c r="AS71">
        <f t="shared" si="100"/>
        <v>0</v>
      </c>
      <c r="AT71">
        <f t="shared" si="101"/>
        <v>0</v>
      </c>
    </row>
    <row r="72" spans="1:46" ht="20.100000000000001" customHeight="1">
      <c r="A72" s="38" t="s">
        <v>311</v>
      </c>
      <c r="B72" s="38" t="s">
        <v>312</v>
      </c>
      <c r="C72" s="39" t="s">
        <v>313</v>
      </c>
      <c r="D72" s="50">
        <v>10</v>
      </c>
      <c r="E72" s="50"/>
      <c r="F72" s="50">
        <f t="shared" si="102"/>
        <v>0</v>
      </c>
      <c r="G72" s="50"/>
      <c r="H72" s="50">
        <f t="shared" si="103"/>
        <v>0</v>
      </c>
      <c r="I72" s="50">
        <f>ROUNDUP(일위대가목록!K62, 0)</f>
        <v>0</v>
      </c>
      <c r="J72" s="50">
        <f t="shared" si="104"/>
        <v>0</v>
      </c>
      <c r="K72" s="50">
        <f t="shared" si="71"/>
        <v>0</v>
      </c>
      <c r="L72" s="41" t="s">
        <v>314</v>
      </c>
      <c r="N72" t="str">
        <f>""</f>
        <v/>
      </c>
      <c r="O72" s="1" t="s">
        <v>281</v>
      </c>
      <c r="P72">
        <v>1</v>
      </c>
      <c r="Q72">
        <f t="shared" si="72"/>
        <v>0</v>
      </c>
      <c r="R72">
        <f t="shared" si="73"/>
        <v>0</v>
      </c>
      <c r="S72">
        <f t="shared" si="74"/>
        <v>0</v>
      </c>
      <c r="T72">
        <f t="shared" si="75"/>
        <v>0</v>
      </c>
      <c r="U72">
        <f t="shared" si="76"/>
        <v>0</v>
      </c>
      <c r="V72">
        <f t="shared" si="77"/>
        <v>0</v>
      </c>
      <c r="W72">
        <f t="shared" si="78"/>
        <v>0</v>
      </c>
      <c r="X72">
        <f t="shared" si="79"/>
        <v>0</v>
      </c>
      <c r="Y72">
        <f t="shared" si="80"/>
        <v>0</v>
      </c>
      <c r="Z72">
        <f t="shared" si="81"/>
        <v>0</v>
      </c>
      <c r="AA72">
        <f t="shared" si="82"/>
        <v>0</v>
      </c>
      <c r="AB72">
        <f t="shared" si="83"/>
        <v>0</v>
      </c>
      <c r="AC72">
        <f t="shared" si="84"/>
        <v>0</v>
      </c>
      <c r="AD72">
        <f t="shared" si="85"/>
        <v>0</v>
      </c>
      <c r="AE72">
        <f t="shared" si="86"/>
        <v>0</v>
      </c>
      <c r="AF72">
        <f t="shared" si="87"/>
        <v>0</v>
      </c>
      <c r="AG72">
        <f t="shared" si="88"/>
        <v>0</v>
      </c>
      <c r="AH72">
        <f t="shared" si="89"/>
        <v>0</v>
      </c>
      <c r="AI72">
        <f t="shared" si="90"/>
        <v>0</v>
      </c>
      <c r="AJ72">
        <f t="shared" si="91"/>
        <v>0</v>
      </c>
      <c r="AK72">
        <f t="shared" si="92"/>
        <v>0</v>
      </c>
      <c r="AL72">
        <f t="shared" si="93"/>
        <v>0</v>
      </c>
      <c r="AM72">
        <f t="shared" si="94"/>
        <v>0</v>
      </c>
      <c r="AN72">
        <f t="shared" si="95"/>
        <v>0</v>
      </c>
      <c r="AO72">
        <f t="shared" si="96"/>
        <v>0</v>
      </c>
      <c r="AP72">
        <f t="shared" si="97"/>
        <v>0</v>
      </c>
      <c r="AQ72">
        <f t="shared" si="98"/>
        <v>0</v>
      </c>
      <c r="AR72">
        <f t="shared" si="99"/>
        <v>0</v>
      </c>
      <c r="AS72">
        <f t="shared" si="100"/>
        <v>0</v>
      </c>
      <c r="AT72">
        <f t="shared" si="101"/>
        <v>0</v>
      </c>
    </row>
    <row r="73" spans="1:46" ht="20.100000000000001" customHeight="1">
      <c r="A73" s="38" t="s">
        <v>211</v>
      </c>
      <c r="B73" s="38" t="s">
        <v>212</v>
      </c>
      <c r="C73" s="39" t="s">
        <v>64</v>
      </c>
      <c r="D73" s="50">
        <v>9</v>
      </c>
      <c r="E73" s="50"/>
      <c r="F73" s="50">
        <f t="shared" si="102"/>
        <v>0</v>
      </c>
      <c r="G73" s="50"/>
      <c r="H73" s="50">
        <f t="shared" si="103"/>
        <v>0</v>
      </c>
      <c r="I73" s="50">
        <v>0</v>
      </c>
      <c r="J73" s="50">
        <f t="shared" si="104"/>
        <v>0</v>
      </c>
      <c r="K73" s="50">
        <f t="shared" si="71"/>
        <v>0</v>
      </c>
      <c r="L73" s="40"/>
      <c r="N73" t="str">
        <f>"01"</f>
        <v>01</v>
      </c>
      <c r="O73" s="1" t="s">
        <v>281</v>
      </c>
      <c r="P73">
        <v>1</v>
      </c>
      <c r="Q73">
        <f t="shared" si="72"/>
        <v>0</v>
      </c>
      <c r="R73">
        <f t="shared" si="73"/>
        <v>0</v>
      </c>
      <c r="S73">
        <f t="shared" si="74"/>
        <v>0</v>
      </c>
      <c r="T73">
        <f t="shared" si="75"/>
        <v>0</v>
      </c>
      <c r="U73">
        <f t="shared" si="76"/>
        <v>0</v>
      </c>
      <c r="V73">
        <f t="shared" si="77"/>
        <v>0</v>
      </c>
      <c r="W73">
        <f t="shared" si="78"/>
        <v>0</v>
      </c>
      <c r="X73">
        <f t="shared" si="79"/>
        <v>0</v>
      </c>
      <c r="Y73">
        <f t="shared" si="80"/>
        <v>0</v>
      </c>
      <c r="Z73">
        <f t="shared" si="81"/>
        <v>0</v>
      </c>
      <c r="AA73">
        <f t="shared" si="82"/>
        <v>0</v>
      </c>
      <c r="AB73">
        <f t="shared" si="83"/>
        <v>0</v>
      </c>
      <c r="AC73">
        <f t="shared" si="84"/>
        <v>0</v>
      </c>
      <c r="AD73">
        <f t="shared" si="85"/>
        <v>0</v>
      </c>
      <c r="AE73">
        <f t="shared" si="86"/>
        <v>0</v>
      </c>
      <c r="AF73">
        <f t="shared" si="87"/>
        <v>0</v>
      </c>
      <c r="AG73">
        <f t="shared" si="88"/>
        <v>0</v>
      </c>
      <c r="AH73">
        <f t="shared" si="89"/>
        <v>0</v>
      </c>
      <c r="AI73">
        <f t="shared" si="90"/>
        <v>0</v>
      </c>
      <c r="AJ73">
        <f t="shared" si="91"/>
        <v>0</v>
      </c>
      <c r="AK73">
        <f t="shared" si="92"/>
        <v>0</v>
      </c>
      <c r="AL73">
        <f t="shared" si="93"/>
        <v>0</v>
      </c>
      <c r="AM73">
        <f t="shared" si="94"/>
        <v>0</v>
      </c>
      <c r="AN73">
        <f t="shared" si="95"/>
        <v>0</v>
      </c>
      <c r="AO73">
        <f t="shared" si="96"/>
        <v>0</v>
      </c>
      <c r="AP73">
        <f t="shared" si="97"/>
        <v>0</v>
      </c>
      <c r="AQ73">
        <f t="shared" si="98"/>
        <v>0</v>
      </c>
      <c r="AR73">
        <f t="shared" si="99"/>
        <v>0</v>
      </c>
      <c r="AS73">
        <f t="shared" si="100"/>
        <v>0</v>
      </c>
      <c r="AT73">
        <f t="shared" si="101"/>
        <v>0</v>
      </c>
    </row>
    <row r="74" spans="1:46" ht="20.100000000000001" customHeight="1">
      <c r="A74" s="38" t="s">
        <v>438</v>
      </c>
      <c r="B74" s="38" t="s">
        <v>439</v>
      </c>
      <c r="C74" s="39" t="s">
        <v>40</v>
      </c>
      <c r="D74" s="50">
        <v>1</v>
      </c>
      <c r="E74" s="50"/>
      <c r="F74" s="50">
        <f t="shared" si="102"/>
        <v>0</v>
      </c>
      <c r="G74" s="50"/>
      <c r="H74" s="50">
        <f t="shared" si="103"/>
        <v>0</v>
      </c>
      <c r="I74" s="50">
        <f>ROUNDUP(일위대가목록!K19, 0)</f>
        <v>0</v>
      </c>
      <c r="J74" s="50">
        <f t="shared" si="104"/>
        <v>0</v>
      </c>
      <c r="K74" s="50">
        <f t="shared" si="71"/>
        <v>0</v>
      </c>
      <c r="L74" s="41" t="s">
        <v>437</v>
      </c>
      <c r="N74" t="str">
        <f>""</f>
        <v/>
      </c>
      <c r="O74" s="1" t="s">
        <v>281</v>
      </c>
      <c r="P74">
        <v>1</v>
      </c>
      <c r="Q74">
        <f t="shared" si="72"/>
        <v>0</v>
      </c>
      <c r="R74">
        <f t="shared" si="73"/>
        <v>0</v>
      </c>
      <c r="S74">
        <f t="shared" si="74"/>
        <v>0</v>
      </c>
      <c r="T74">
        <f t="shared" si="75"/>
        <v>0</v>
      </c>
      <c r="U74">
        <f t="shared" si="76"/>
        <v>0</v>
      </c>
      <c r="V74">
        <f t="shared" si="77"/>
        <v>0</v>
      </c>
      <c r="W74">
        <f t="shared" si="78"/>
        <v>0</v>
      </c>
      <c r="X74">
        <f t="shared" si="79"/>
        <v>0</v>
      </c>
      <c r="Y74">
        <f t="shared" si="80"/>
        <v>0</v>
      </c>
      <c r="Z74">
        <f t="shared" si="81"/>
        <v>0</v>
      </c>
      <c r="AA74">
        <f t="shared" si="82"/>
        <v>0</v>
      </c>
      <c r="AB74">
        <f t="shared" si="83"/>
        <v>0</v>
      </c>
      <c r="AC74">
        <f t="shared" si="84"/>
        <v>0</v>
      </c>
      <c r="AD74">
        <f t="shared" si="85"/>
        <v>0</v>
      </c>
      <c r="AE74">
        <f t="shared" si="86"/>
        <v>0</v>
      </c>
      <c r="AF74">
        <f t="shared" si="87"/>
        <v>0</v>
      </c>
      <c r="AG74">
        <f t="shared" si="88"/>
        <v>0</v>
      </c>
      <c r="AH74">
        <f t="shared" si="89"/>
        <v>0</v>
      </c>
      <c r="AI74">
        <f t="shared" si="90"/>
        <v>0</v>
      </c>
      <c r="AJ74">
        <f t="shared" si="91"/>
        <v>0</v>
      </c>
      <c r="AK74">
        <f t="shared" si="92"/>
        <v>0</v>
      </c>
      <c r="AL74">
        <f t="shared" si="93"/>
        <v>0</v>
      </c>
      <c r="AM74">
        <f t="shared" si="94"/>
        <v>0</v>
      </c>
      <c r="AN74">
        <f t="shared" si="95"/>
        <v>0</v>
      </c>
      <c r="AO74">
        <f t="shared" si="96"/>
        <v>0</v>
      </c>
      <c r="AP74">
        <f t="shared" si="97"/>
        <v>0</v>
      </c>
      <c r="AQ74">
        <f t="shared" si="98"/>
        <v>0</v>
      </c>
      <c r="AR74">
        <f t="shared" si="99"/>
        <v>0</v>
      </c>
      <c r="AS74">
        <f t="shared" si="100"/>
        <v>0</v>
      </c>
      <c r="AT74">
        <f t="shared" si="101"/>
        <v>0</v>
      </c>
    </row>
    <row r="75" spans="1:46" ht="20.100000000000001" customHeight="1">
      <c r="A75" s="38" t="s">
        <v>231</v>
      </c>
      <c r="B75" s="38" t="s">
        <v>232</v>
      </c>
      <c r="C75" s="39" t="s">
        <v>233</v>
      </c>
      <c r="D75" s="50">
        <v>2</v>
      </c>
      <c r="E75" s="50"/>
      <c r="F75" s="50">
        <f t="shared" si="102"/>
        <v>0</v>
      </c>
      <c r="G75" s="50"/>
      <c r="H75" s="50">
        <f t="shared" si="103"/>
        <v>0</v>
      </c>
      <c r="I75" s="50">
        <v>0</v>
      </c>
      <c r="J75" s="50">
        <f t="shared" si="104"/>
        <v>0</v>
      </c>
      <c r="K75" s="50">
        <f t="shared" si="71"/>
        <v>0</v>
      </c>
      <c r="L75" s="40"/>
      <c r="N75" t="str">
        <f>"01"</f>
        <v>01</v>
      </c>
      <c r="O75" s="1" t="s">
        <v>281</v>
      </c>
      <c r="P75">
        <v>1</v>
      </c>
      <c r="Q75">
        <f t="shared" si="72"/>
        <v>0</v>
      </c>
      <c r="R75">
        <f t="shared" si="73"/>
        <v>0</v>
      </c>
      <c r="S75">
        <f t="shared" si="74"/>
        <v>0</v>
      </c>
      <c r="T75">
        <f t="shared" si="75"/>
        <v>0</v>
      </c>
      <c r="U75">
        <f t="shared" si="76"/>
        <v>0</v>
      </c>
      <c r="V75">
        <f t="shared" si="77"/>
        <v>0</v>
      </c>
      <c r="W75">
        <f t="shared" si="78"/>
        <v>0</v>
      </c>
      <c r="X75">
        <f t="shared" si="79"/>
        <v>0</v>
      </c>
      <c r="Y75">
        <f t="shared" si="80"/>
        <v>0</v>
      </c>
      <c r="Z75">
        <f t="shared" si="81"/>
        <v>0</v>
      </c>
      <c r="AA75">
        <f t="shared" si="82"/>
        <v>0</v>
      </c>
      <c r="AB75">
        <f t="shared" si="83"/>
        <v>0</v>
      </c>
      <c r="AC75">
        <f t="shared" si="84"/>
        <v>0</v>
      </c>
      <c r="AD75">
        <f t="shared" si="85"/>
        <v>0</v>
      </c>
      <c r="AE75">
        <f t="shared" si="86"/>
        <v>0</v>
      </c>
      <c r="AF75">
        <f t="shared" si="87"/>
        <v>0</v>
      </c>
      <c r="AG75">
        <f t="shared" si="88"/>
        <v>0</v>
      </c>
      <c r="AH75">
        <f t="shared" si="89"/>
        <v>0</v>
      </c>
      <c r="AI75">
        <f t="shared" si="90"/>
        <v>0</v>
      </c>
      <c r="AJ75">
        <f t="shared" si="91"/>
        <v>0</v>
      </c>
      <c r="AK75">
        <f t="shared" si="92"/>
        <v>0</v>
      </c>
      <c r="AL75">
        <f t="shared" si="93"/>
        <v>0</v>
      </c>
      <c r="AM75">
        <f t="shared" si="94"/>
        <v>0</v>
      </c>
      <c r="AN75">
        <f t="shared" si="95"/>
        <v>0</v>
      </c>
      <c r="AO75">
        <f t="shared" si="96"/>
        <v>0</v>
      </c>
      <c r="AP75">
        <f t="shared" si="97"/>
        <v>0</v>
      </c>
      <c r="AQ75">
        <f t="shared" si="98"/>
        <v>0</v>
      </c>
      <c r="AR75">
        <f t="shared" si="99"/>
        <v>0</v>
      </c>
      <c r="AS75">
        <f t="shared" si="100"/>
        <v>0</v>
      </c>
      <c r="AT75">
        <f t="shared" si="101"/>
        <v>0</v>
      </c>
    </row>
    <row r="76" spans="1:46" ht="20.100000000000001" customHeight="1">
      <c r="A76" s="38" t="s">
        <v>165</v>
      </c>
      <c r="B76" s="38" t="s">
        <v>166</v>
      </c>
      <c r="C76" s="39" t="s">
        <v>64</v>
      </c>
      <c r="D76" s="50">
        <v>8</v>
      </c>
      <c r="E76" s="50"/>
      <c r="F76" s="50">
        <f t="shared" si="102"/>
        <v>0</v>
      </c>
      <c r="G76" s="50"/>
      <c r="H76" s="50">
        <f t="shared" si="103"/>
        <v>0</v>
      </c>
      <c r="I76" s="50">
        <v>0</v>
      </c>
      <c r="J76" s="50">
        <f t="shared" si="104"/>
        <v>0</v>
      </c>
      <c r="K76" s="50">
        <f t="shared" si="71"/>
        <v>0</v>
      </c>
      <c r="L76" s="41" t="s">
        <v>167</v>
      </c>
      <c r="N76" t="str">
        <f>"01"</f>
        <v>01</v>
      </c>
      <c r="O76" s="1" t="s">
        <v>281</v>
      </c>
      <c r="P76">
        <v>1</v>
      </c>
      <c r="Q76">
        <f t="shared" si="72"/>
        <v>0</v>
      </c>
      <c r="R76">
        <f t="shared" si="73"/>
        <v>0</v>
      </c>
      <c r="S76">
        <f t="shared" si="74"/>
        <v>0</v>
      </c>
      <c r="T76">
        <f t="shared" si="75"/>
        <v>0</v>
      </c>
      <c r="U76">
        <f t="shared" si="76"/>
        <v>0</v>
      </c>
      <c r="V76">
        <f t="shared" si="77"/>
        <v>0</v>
      </c>
      <c r="W76">
        <f t="shared" si="78"/>
        <v>0</v>
      </c>
      <c r="X76">
        <f t="shared" si="79"/>
        <v>0</v>
      </c>
      <c r="Y76">
        <f t="shared" si="80"/>
        <v>0</v>
      </c>
      <c r="Z76">
        <f t="shared" si="81"/>
        <v>0</v>
      </c>
      <c r="AA76">
        <f t="shared" si="82"/>
        <v>0</v>
      </c>
      <c r="AB76">
        <f t="shared" si="83"/>
        <v>0</v>
      </c>
      <c r="AC76">
        <f t="shared" si="84"/>
        <v>0</v>
      </c>
      <c r="AD76">
        <f t="shared" si="85"/>
        <v>0</v>
      </c>
      <c r="AE76">
        <f t="shared" si="86"/>
        <v>0</v>
      </c>
      <c r="AF76">
        <f t="shared" si="87"/>
        <v>0</v>
      </c>
      <c r="AG76">
        <f t="shared" si="88"/>
        <v>0</v>
      </c>
      <c r="AH76">
        <f t="shared" si="89"/>
        <v>0</v>
      </c>
      <c r="AI76">
        <f t="shared" si="90"/>
        <v>0</v>
      </c>
      <c r="AJ76">
        <f t="shared" si="91"/>
        <v>0</v>
      </c>
      <c r="AK76">
        <f t="shared" si="92"/>
        <v>0</v>
      </c>
      <c r="AL76">
        <f t="shared" si="93"/>
        <v>0</v>
      </c>
      <c r="AM76">
        <f t="shared" si="94"/>
        <v>0</v>
      </c>
      <c r="AN76">
        <f t="shared" si="95"/>
        <v>0</v>
      </c>
      <c r="AO76">
        <f t="shared" si="96"/>
        <v>0</v>
      </c>
      <c r="AP76">
        <f t="shared" si="97"/>
        <v>0</v>
      </c>
      <c r="AQ76">
        <f t="shared" si="98"/>
        <v>0</v>
      </c>
      <c r="AR76">
        <f t="shared" si="99"/>
        <v>0</v>
      </c>
      <c r="AS76">
        <f t="shared" si="100"/>
        <v>0</v>
      </c>
      <c r="AT76">
        <f t="shared" si="101"/>
        <v>0</v>
      </c>
    </row>
    <row r="77" spans="1:46" ht="20.100000000000001" customHeight="1">
      <c r="A77" s="38" t="s">
        <v>558</v>
      </c>
      <c r="B77" s="38" t="s">
        <v>559</v>
      </c>
      <c r="C77" s="39" t="s">
        <v>128</v>
      </c>
      <c r="D77" s="50">
        <v>6</v>
      </c>
      <c r="E77" s="50"/>
      <c r="F77" s="50">
        <f t="shared" si="102"/>
        <v>0</v>
      </c>
      <c r="G77" s="50"/>
      <c r="H77" s="50">
        <f t="shared" si="103"/>
        <v>0</v>
      </c>
      <c r="I77" s="50">
        <f>ROUNDUP(일위대가목록!K86, 0)</f>
        <v>0</v>
      </c>
      <c r="J77" s="50">
        <f t="shared" si="104"/>
        <v>0</v>
      </c>
      <c r="K77" s="50">
        <f t="shared" si="71"/>
        <v>0</v>
      </c>
      <c r="L77" s="41" t="s">
        <v>557</v>
      </c>
      <c r="N77" t="str">
        <f>""</f>
        <v/>
      </c>
      <c r="O77" s="1" t="s">
        <v>281</v>
      </c>
      <c r="P77">
        <v>1</v>
      </c>
      <c r="Q77">
        <f t="shared" si="72"/>
        <v>0</v>
      </c>
      <c r="R77">
        <f t="shared" si="73"/>
        <v>0</v>
      </c>
      <c r="S77">
        <f t="shared" si="74"/>
        <v>0</v>
      </c>
      <c r="T77">
        <f t="shared" si="75"/>
        <v>0</v>
      </c>
      <c r="U77">
        <f t="shared" si="76"/>
        <v>0</v>
      </c>
      <c r="V77">
        <f t="shared" si="77"/>
        <v>0</v>
      </c>
      <c r="W77">
        <f t="shared" si="78"/>
        <v>0</v>
      </c>
      <c r="X77">
        <f t="shared" si="79"/>
        <v>0</v>
      </c>
      <c r="Y77">
        <f t="shared" si="80"/>
        <v>0</v>
      </c>
      <c r="Z77">
        <f t="shared" si="81"/>
        <v>0</v>
      </c>
      <c r="AA77">
        <f t="shared" si="82"/>
        <v>0</v>
      </c>
      <c r="AB77">
        <f t="shared" si="83"/>
        <v>0</v>
      </c>
      <c r="AC77">
        <f t="shared" si="84"/>
        <v>0</v>
      </c>
      <c r="AD77">
        <f t="shared" si="85"/>
        <v>0</v>
      </c>
      <c r="AE77">
        <f t="shared" si="86"/>
        <v>0</v>
      </c>
      <c r="AF77">
        <f t="shared" si="87"/>
        <v>0</v>
      </c>
      <c r="AG77">
        <f t="shared" si="88"/>
        <v>0</v>
      </c>
      <c r="AH77">
        <f t="shared" si="89"/>
        <v>0</v>
      </c>
      <c r="AI77">
        <f t="shared" si="90"/>
        <v>0</v>
      </c>
      <c r="AJ77">
        <f t="shared" si="91"/>
        <v>0</v>
      </c>
      <c r="AK77">
        <f t="shared" si="92"/>
        <v>0</v>
      </c>
      <c r="AL77">
        <f t="shared" si="93"/>
        <v>0</v>
      </c>
      <c r="AM77">
        <f t="shared" si="94"/>
        <v>0</v>
      </c>
      <c r="AN77">
        <f t="shared" si="95"/>
        <v>0</v>
      </c>
      <c r="AO77">
        <f t="shared" si="96"/>
        <v>0</v>
      </c>
      <c r="AP77">
        <f t="shared" si="97"/>
        <v>0</v>
      </c>
      <c r="AQ77">
        <f t="shared" si="98"/>
        <v>0</v>
      </c>
      <c r="AR77">
        <f t="shared" si="99"/>
        <v>0</v>
      </c>
      <c r="AS77">
        <f t="shared" si="100"/>
        <v>0</v>
      </c>
      <c r="AT77">
        <f t="shared" si="101"/>
        <v>0</v>
      </c>
    </row>
    <row r="78" spans="1:46" ht="20.100000000000001" customHeight="1">
      <c r="A78" s="38" t="s">
        <v>435</v>
      </c>
      <c r="B78" s="38" t="s">
        <v>436</v>
      </c>
      <c r="C78" s="39" t="s">
        <v>160</v>
      </c>
      <c r="D78" s="50">
        <v>3</v>
      </c>
      <c r="E78" s="50"/>
      <c r="F78" s="50">
        <f t="shared" si="102"/>
        <v>0</v>
      </c>
      <c r="G78" s="50"/>
      <c r="H78" s="50">
        <f t="shared" si="103"/>
        <v>0</v>
      </c>
      <c r="I78" s="50">
        <f>ROUNDUP(일위대가목록!K18, 0)</f>
        <v>0</v>
      </c>
      <c r="J78" s="50">
        <f t="shared" si="104"/>
        <v>0</v>
      </c>
      <c r="K78" s="50">
        <f t="shared" si="71"/>
        <v>0</v>
      </c>
      <c r="L78" s="41" t="s">
        <v>434</v>
      </c>
      <c r="N78" t="str">
        <f>""</f>
        <v/>
      </c>
      <c r="O78" s="1" t="s">
        <v>281</v>
      </c>
      <c r="P78">
        <v>1</v>
      </c>
      <c r="Q78">
        <f t="shared" si="72"/>
        <v>0</v>
      </c>
      <c r="R78">
        <f t="shared" si="73"/>
        <v>0</v>
      </c>
      <c r="S78">
        <f t="shared" si="74"/>
        <v>0</v>
      </c>
      <c r="T78">
        <f t="shared" si="75"/>
        <v>0</v>
      </c>
      <c r="U78">
        <f t="shared" si="76"/>
        <v>0</v>
      </c>
      <c r="V78">
        <f t="shared" si="77"/>
        <v>0</v>
      </c>
      <c r="W78">
        <f t="shared" si="78"/>
        <v>0</v>
      </c>
      <c r="X78">
        <f t="shared" si="79"/>
        <v>0</v>
      </c>
      <c r="Y78">
        <f t="shared" si="80"/>
        <v>0</v>
      </c>
      <c r="Z78">
        <f t="shared" si="81"/>
        <v>0</v>
      </c>
      <c r="AA78">
        <f t="shared" si="82"/>
        <v>0</v>
      </c>
      <c r="AB78">
        <f t="shared" si="83"/>
        <v>0</v>
      </c>
      <c r="AC78">
        <f t="shared" si="84"/>
        <v>0</v>
      </c>
      <c r="AD78">
        <f t="shared" si="85"/>
        <v>0</v>
      </c>
      <c r="AE78">
        <f t="shared" si="86"/>
        <v>0</v>
      </c>
      <c r="AF78">
        <f t="shared" si="87"/>
        <v>0</v>
      </c>
      <c r="AG78">
        <f t="shared" si="88"/>
        <v>0</v>
      </c>
      <c r="AH78">
        <f t="shared" si="89"/>
        <v>0</v>
      </c>
      <c r="AI78">
        <f t="shared" si="90"/>
        <v>0</v>
      </c>
      <c r="AJ78">
        <f t="shared" si="91"/>
        <v>0</v>
      </c>
      <c r="AK78">
        <f t="shared" si="92"/>
        <v>0</v>
      </c>
      <c r="AL78">
        <f t="shared" si="93"/>
        <v>0</v>
      </c>
      <c r="AM78">
        <f t="shared" si="94"/>
        <v>0</v>
      </c>
      <c r="AN78">
        <f t="shared" si="95"/>
        <v>0</v>
      </c>
      <c r="AO78">
        <f t="shared" si="96"/>
        <v>0</v>
      </c>
      <c r="AP78">
        <f t="shared" si="97"/>
        <v>0</v>
      </c>
      <c r="AQ78">
        <f t="shared" si="98"/>
        <v>0</v>
      </c>
      <c r="AR78">
        <f t="shared" si="99"/>
        <v>0</v>
      </c>
      <c r="AS78">
        <f t="shared" si="100"/>
        <v>0</v>
      </c>
      <c r="AT78">
        <f t="shared" si="101"/>
        <v>0</v>
      </c>
    </row>
    <row r="79" spans="1:46" ht="20.100000000000001" customHeight="1">
      <c r="A79" s="38" t="s">
        <v>506</v>
      </c>
      <c r="B79" s="42"/>
      <c r="C79" s="39" t="s">
        <v>507</v>
      </c>
      <c r="D79" s="50">
        <v>17</v>
      </c>
      <c r="E79" s="50"/>
      <c r="F79" s="50">
        <f t="shared" si="102"/>
        <v>0</v>
      </c>
      <c r="G79" s="50"/>
      <c r="H79" s="50">
        <f t="shared" si="103"/>
        <v>0</v>
      </c>
      <c r="I79" s="50">
        <f>ROUNDUP(일위대가목록!K50, 0)</f>
        <v>0</v>
      </c>
      <c r="J79" s="50">
        <f t="shared" si="104"/>
        <v>0</v>
      </c>
      <c r="K79" s="50">
        <f t="shared" si="71"/>
        <v>0</v>
      </c>
      <c r="L79" s="41" t="s">
        <v>505</v>
      </c>
      <c r="N79" t="str">
        <f>""</f>
        <v/>
      </c>
      <c r="O79" s="1" t="s">
        <v>281</v>
      </c>
      <c r="P79">
        <v>1</v>
      </c>
      <c r="Q79">
        <f t="shared" si="72"/>
        <v>0</v>
      </c>
      <c r="R79">
        <f t="shared" si="73"/>
        <v>0</v>
      </c>
      <c r="S79">
        <f t="shared" si="74"/>
        <v>0</v>
      </c>
      <c r="T79">
        <f t="shared" si="75"/>
        <v>0</v>
      </c>
      <c r="U79">
        <f t="shared" si="76"/>
        <v>0</v>
      </c>
      <c r="V79">
        <f t="shared" si="77"/>
        <v>0</v>
      </c>
      <c r="W79">
        <f t="shared" si="78"/>
        <v>0</v>
      </c>
      <c r="X79">
        <f t="shared" si="79"/>
        <v>0</v>
      </c>
      <c r="Y79">
        <f t="shared" si="80"/>
        <v>0</v>
      </c>
      <c r="Z79">
        <f t="shared" si="81"/>
        <v>0</v>
      </c>
      <c r="AA79">
        <f t="shared" si="82"/>
        <v>0</v>
      </c>
      <c r="AB79">
        <f t="shared" si="83"/>
        <v>0</v>
      </c>
      <c r="AC79">
        <f t="shared" si="84"/>
        <v>0</v>
      </c>
      <c r="AD79">
        <f t="shared" si="85"/>
        <v>0</v>
      </c>
      <c r="AE79">
        <f t="shared" si="86"/>
        <v>0</v>
      </c>
      <c r="AF79">
        <f t="shared" si="87"/>
        <v>0</v>
      </c>
      <c r="AG79">
        <f t="shared" si="88"/>
        <v>0</v>
      </c>
      <c r="AH79">
        <f t="shared" si="89"/>
        <v>0</v>
      </c>
      <c r="AI79">
        <f t="shared" si="90"/>
        <v>0</v>
      </c>
      <c r="AJ79">
        <f t="shared" si="91"/>
        <v>0</v>
      </c>
      <c r="AK79">
        <f t="shared" si="92"/>
        <v>0</v>
      </c>
      <c r="AL79">
        <f t="shared" si="93"/>
        <v>0</v>
      </c>
      <c r="AM79">
        <f t="shared" si="94"/>
        <v>0</v>
      </c>
      <c r="AN79">
        <f t="shared" si="95"/>
        <v>0</v>
      </c>
      <c r="AO79">
        <f t="shared" si="96"/>
        <v>0</v>
      </c>
      <c r="AP79">
        <f t="shared" si="97"/>
        <v>0</v>
      </c>
      <c r="AQ79">
        <f t="shared" si="98"/>
        <v>0</v>
      </c>
      <c r="AR79">
        <f t="shared" si="99"/>
        <v>0</v>
      </c>
      <c r="AS79">
        <f t="shared" si="100"/>
        <v>0</v>
      </c>
      <c r="AT79">
        <f t="shared" si="101"/>
        <v>0</v>
      </c>
    </row>
    <row r="80" spans="1:46" ht="20.100000000000001" customHeight="1">
      <c r="A80" s="38" t="s">
        <v>222</v>
      </c>
      <c r="B80" s="38" t="s">
        <v>63</v>
      </c>
      <c r="C80" s="39" t="s">
        <v>40</v>
      </c>
      <c r="D80" s="50">
        <v>4</v>
      </c>
      <c r="E80" s="50"/>
      <c r="F80" s="50">
        <f t="shared" si="102"/>
        <v>0</v>
      </c>
      <c r="G80" s="50"/>
      <c r="H80" s="50">
        <f t="shared" si="103"/>
        <v>0</v>
      </c>
      <c r="I80" s="50">
        <f>ROUNDUP(일위대가목록!K75, 0)</f>
        <v>0</v>
      </c>
      <c r="J80" s="50">
        <f t="shared" si="104"/>
        <v>0</v>
      </c>
      <c r="K80" s="50">
        <f t="shared" si="71"/>
        <v>0</v>
      </c>
      <c r="L80" s="41" t="s">
        <v>545</v>
      </c>
      <c r="N80" t="str">
        <f>""</f>
        <v/>
      </c>
      <c r="O80" s="1" t="s">
        <v>281</v>
      </c>
      <c r="P80">
        <v>1</v>
      </c>
      <c r="Q80">
        <f t="shared" si="72"/>
        <v>0</v>
      </c>
      <c r="R80">
        <f t="shared" si="73"/>
        <v>0</v>
      </c>
      <c r="S80">
        <f t="shared" si="74"/>
        <v>0</v>
      </c>
      <c r="T80">
        <f t="shared" si="75"/>
        <v>0</v>
      </c>
      <c r="U80">
        <f t="shared" si="76"/>
        <v>0</v>
      </c>
      <c r="V80">
        <f t="shared" si="77"/>
        <v>0</v>
      </c>
      <c r="W80">
        <f t="shared" si="78"/>
        <v>0</v>
      </c>
      <c r="X80">
        <f t="shared" si="79"/>
        <v>0</v>
      </c>
      <c r="Y80">
        <f t="shared" si="80"/>
        <v>0</v>
      </c>
      <c r="Z80">
        <f t="shared" si="81"/>
        <v>0</v>
      </c>
      <c r="AA80">
        <f t="shared" si="82"/>
        <v>0</v>
      </c>
      <c r="AB80">
        <f t="shared" si="83"/>
        <v>0</v>
      </c>
      <c r="AC80">
        <f t="shared" si="84"/>
        <v>0</v>
      </c>
      <c r="AD80">
        <f t="shared" si="85"/>
        <v>0</v>
      </c>
      <c r="AE80">
        <f t="shared" si="86"/>
        <v>0</v>
      </c>
      <c r="AF80">
        <f t="shared" si="87"/>
        <v>0</v>
      </c>
      <c r="AG80">
        <f t="shared" si="88"/>
        <v>0</v>
      </c>
      <c r="AH80">
        <f t="shared" si="89"/>
        <v>0</v>
      </c>
      <c r="AI80">
        <f t="shared" si="90"/>
        <v>0</v>
      </c>
      <c r="AJ80">
        <f t="shared" si="91"/>
        <v>0</v>
      </c>
      <c r="AK80">
        <f t="shared" si="92"/>
        <v>0</v>
      </c>
      <c r="AL80">
        <f t="shared" si="93"/>
        <v>0</v>
      </c>
      <c r="AM80">
        <f t="shared" si="94"/>
        <v>0</v>
      </c>
      <c r="AN80">
        <f t="shared" si="95"/>
        <v>0</v>
      </c>
      <c r="AO80">
        <f t="shared" si="96"/>
        <v>0</v>
      </c>
      <c r="AP80">
        <f t="shared" si="97"/>
        <v>0</v>
      </c>
      <c r="AQ80">
        <f t="shared" si="98"/>
        <v>0</v>
      </c>
      <c r="AR80">
        <f t="shared" si="99"/>
        <v>0</v>
      </c>
      <c r="AS80">
        <f t="shared" si="100"/>
        <v>0</v>
      </c>
      <c r="AT80">
        <f t="shared" si="101"/>
        <v>0</v>
      </c>
    </row>
    <row r="81" spans="1:49" ht="20.100000000000001" customHeight="1">
      <c r="A81" s="38" t="s">
        <v>222</v>
      </c>
      <c r="B81" s="38" t="s">
        <v>66</v>
      </c>
      <c r="C81" s="39" t="s">
        <v>40</v>
      </c>
      <c r="D81" s="50">
        <v>30</v>
      </c>
      <c r="E81" s="50"/>
      <c r="F81" s="50">
        <f t="shared" si="102"/>
        <v>0</v>
      </c>
      <c r="G81" s="50"/>
      <c r="H81" s="50">
        <f t="shared" si="103"/>
        <v>0</v>
      </c>
      <c r="I81" s="50">
        <f>ROUNDUP(일위대가목록!K77, 0)</f>
        <v>0</v>
      </c>
      <c r="J81" s="50">
        <f t="shared" si="104"/>
        <v>0</v>
      </c>
      <c r="K81" s="50">
        <f t="shared" si="71"/>
        <v>0</v>
      </c>
      <c r="L81" s="41" t="s">
        <v>547</v>
      </c>
      <c r="N81" t="str">
        <f>""</f>
        <v/>
      </c>
      <c r="O81" s="1" t="s">
        <v>281</v>
      </c>
      <c r="P81">
        <v>1</v>
      </c>
      <c r="Q81">
        <f t="shared" si="72"/>
        <v>0</v>
      </c>
      <c r="R81">
        <f t="shared" si="73"/>
        <v>0</v>
      </c>
      <c r="S81">
        <f t="shared" si="74"/>
        <v>0</v>
      </c>
      <c r="T81">
        <f t="shared" si="75"/>
        <v>0</v>
      </c>
      <c r="U81">
        <f t="shared" si="76"/>
        <v>0</v>
      </c>
      <c r="V81">
        <f t="shared" si="77"/>
        <v>0</v>
      </c>
      <c r="W81">
        <f t="shared" si="78"/>
        <v>0</v>
      </c>
      <c r="X81">
        <f t="shared" si="79"/>
        <v>0</v>
      </c>
      <c r="Y81">
        <f t="shared" si="80"/>
        <v>0</v>
      </c>
      <c r="Z81">
        <f t="shared" si="81"/>
        <v>0</v>
      </c>
      <c r="AA81">
        <f t="shared" si="82"/>
        <v>0</v>
      </c>
      <c r="AB81">
        <f t="shared" si="83"/>
        <v>0</v>
      </c>
      <c r="AC81">
        <f t="shared" si="84"/>
        <v>0</v>
      </c>
      <c r="AD81">
        <f t="shared" si="85"/>
        <v>0</v>
      </c>
      <c r="AE81">
        <f t="shared" si="86"/>
        <v>0</v>
      </c>
      <c r="AF81">
        <f t="shared" si="87"/>
        <v>0</v>
      </c>
      <c r="AG81">
        <f t="shared" si="88"/>
        <v>0</v>
      </c>
      <c r="AH81">
        <f t="shared" si="89"/>
        <v>0</v>
      </c>
      <c r="AI81">
        <f t="shared" si="90"/>
        <v>0</v>
      </c>
      <c r="AJ81">
        <f t="shared" si="91"/>
        <v>0</v>
      </c>
      <c r="AK81">
        <f t="shared" si="92"/>
        <v>0</v>
      </c>
      <c r="AL81">
        <f t="shared" si="93"/>
        <v>0</v>
      </c>
      <c r="AM81">
        <f t="shared" si="94"/>
        <v>0</v>
      </c>
      <c r="AN81">
        <f t="shared" si="95"/>
        <v>0</v>
      </c>
      <c r="AO81">
        <f t="shared" si="96"/>
        <v>0</v>
      </c>
      <c r="AP81">
        <f t="shared" si="97"/>
        <v>0</v>
      </c>
      <c r="AQ81">
        <f t="shared" si="98"/>
        <v>0</v>
      </c>
      <c r="AR81">
        <f t="shared" si="99"/>
        <v>0</v>
      </c>
      <c r="AS81">
        <f t="shared" si="100"/>
        <v>0</v>
      </c>
      <c r="AT81">
        <f t="shared" si="101"/>
        <v>0</v>
      </c>
    </row>
    <row r="82" spans="1:49" ht="20.100000000000001" customHeight="1">
      <c r="A82" s="38" t="s">
        <v>222</v>
      </c>
      <c r="B82" s="38" t="s">
        <v>98</v>
      </c>
      <c r="C82" s="39" t="s">
        <v>40</v>
      </c>
      <c r="D82" s="50">
        <v>42</v>
      </c>
      <c r="E82" s="50"/>
      <c r="F82" s="50">
        <f t="shared" si="102"/>
        <v>0</v>
      </c>
      <c r="G82" s="50"/>
      <c r="H82" s="50">
        <f t="shared" si="103"/>
        <v>0</v>
      </c>
      <c r="I82" s="50">
        <f>ROUNDUP(일위대가목록!K76, 0)</f>
        <v>0</v>
      </c>
      <c r="J82" s="50">
        <f t="shared" si="104"/>
        <v>0</v>
      </c>
      <c r="K82" s="50">
        <f t="shared" si="71"/>
        <v>0</v>
      </c>
      <c r="L82" s="41" t="s">
        <v>546</v>
      </c>
      <c r="N82" t="str">
        <f>""</f>
        <v/>
      </c>
      <c r="O82" s="1" t="s">
        <v>281</v>
      </c>
      <c r="P82">
        <v>1</v>
      </c>
      <c r="Q82">
        <f t="shared" si="72"/>
        <v>0</v>
      </c>
      <c r="R82">
        <f t="shared" si="73"/>
        <v>0</v>
      </c>
      <c r="S82">
        <f t="shared" si="74"/>
        <v>0</v>
      </c>
      <c r="T82">
        <f t="shared" si="75"/>
        <v>0</v>
      </c>
      <c r="U82">
        <f t="shared" si="76"/>
        <v>0</v>
      </c>
      <c r="V82">
        <f t="shared" si="77"/>
        <v>0</v>
      </c>
      <c r="W82">
        <f t="shared" si="78"/>
        <v>0</v>
      </c>
      <c r="X82">
        <f t="shared" si="79"/>
        <v>0</v>
      </c>
      <c r="Y82">
        <f t="shared" si="80"/>
        <v>0</v>
      </c>
      <c r="Z82">
        <f t="shared" si="81"/>
        <v>0</v>
      </c>
      <c r="AA82">
        <f t="shared" si="82"/>
        <v>0</v>
      </c>
      <c r="AB82">
        <f t="shared" si="83"/>
        <v>0</v>
      </c>
      <c r="AC82">
        <f t="shared" si="84"/>
        <v>0</v>
      </c>
      <c r="AD82">
        <f t="shared" si="85"/>
        <v>0</v>
      </c>
      <c r="AE82">
        <f t="shared" si="86"/>
        <v>0</v>
      </c>
      <c r="AF82">
        <f t="shared" si="87"/>
        <v>0</v>
      </c>
      <c r="AG82">
        <f t="shared" si="88"/>
        <v>0</v>
      </c>
      <c r="AH82">
        <f t="shared" si="89"/>
        <v>0</v>
      </c>
      <c r="AI82">
        <f t="shared" si="90"/>
        <v>0</v>
      </c>
      <c r="AJ82">
        <f t="shared" si="91"/>
        <v>0</v>
      </c>
      <c r="AK82">
        <f t="shared" si="92"/>
        <v>0</v>
      </c>
      <c r="AL82">
        <f t="shared" si="93"/>
        <v>0</v>
      </c>
      <c r="AM82">
        <f t="shared" si="94"/>
        <v>0</v>
      </c>
      <c r="AN82">
        <f t="shared" si="95"/>
        <v>0</v>
      </c>
      <c r="AO82">
        <f t="shared" si="96"/>
        <v>0</v>
      </c>
      <c r="AP82">
        <f t="shared" si="97"/>
        <v>0</v>
      </c>
      <c r="AQ82">
        <f t="shared" si="98"/>
        <v>0</v>
      </c>
      <c r="AR82">
        <f t="shared" si="99"/>
        <v>0</v>
      </c>
      <c r="AS82">
        <f t="shared" si="100"/>
        <v>0</v>
      </c>
      <c r="AT82">
        <f t="shared" si="101"/>
        <v>0</v>
      </c>
    </row>
    <row r="83" spans="1:49" ht="20.100000000000001" customHeight="1">
      <c r="A83" s="38" t="s">
        <v>222</v>
      </c>
      <c r="B83" s="38" t="s">
        <v>223</v>
      </c>
      <c r="C83" s="39" t="s">
        <v>40</v>
      </c>
      <c r="D83" s="50">
        <v>21</v>
      </c>
      <c r="E83" s="50"/>
      <c r="F83" s="50">
        <f t="shared" si="102"/>
        <v>0</v>
      </c>
      <c r="G83" s="50"/>
      <c r="H83" s="50">
        <f t="shared" si="103"/>
        <v>0</v>
      </c>
      <c r="I83" s="50">
        <f>ROUNDUP(일위대가목록!K78, 0)</f>
        <v>0</v>
      </c>
      <c r="J83" s="50">
        <f t="shared" si="104"/>
        <v>0</v>
      </c>
      <c r="K83" s="50">
        <f t="shared" si="71"/>
        <v>0</v>
      </c>
      <c r="L83" s="41" t="s">
        <v>548</v>
      </c>
      <c r="N83" t="str">
        <f>""</f>
        <v/>
      </c>
      <c r="O83" s="1" t="s">
        <v>281</v>
      </c>
      <c r="P83">
        <v>1</v>
      </c>
      <c r="Q83">
        <f t="shared" si="72"/>
        <v>0</v>
      </c>
      <c r="R83">
        <f t="shared" si="73"/>
        <v>0</v>
      </c>
      <c r="S83">
        <f t="shared" si="74"/>
        <v>0</v>
      </c>
      <c r="T83">
        <f t="shared" si="75"/>
        <v>0</v>
      </c>
      <c r="U83">
        <f t="shared" si="76"/>
        <v>0</v>
      </c>
      <c r="V83">
        <f t="shared" si="77"/>
        <v>0</v>
      </c>
      <c r="W83">
        <f t="shared" si="78"/>
        <v>0</v>
      </c>
      <c r="X83">
        <f t="shared" si="79"/>
        <v>0</v>
      </c>
      <c r="Y83">
        <f t="shared" si="80"/>
        <v>0</v>
      </c>
      <c r="Z83">
        <f t="shared" si="81"/>
        <v>0</v>
      </c>
      <c r="AA83">
        <f t="shared" si="82"/>
        <v>0</v>
      </c>
      <c r="AB83">
        <f t="shared" si="83"/>
        <v>0</v>
      </c>
      <c r="AC83">
        <f t="shared" si="84"/>
        <v>0</v>
      </c>
      <c r="AD83">
        <f t="shared" si="85"/>
        <v>0</v>
      </c>
      <c r="AE83">
        <f t="shared" si="86"/>
        <v>0</v>
      </c>
      <c r="AF83">
        <f t="shared" si="87"/>
        <v>0</v>
      </c>
      <c r="AG83">
        <f t="shared" si="88"/>
        <v>0</v>
      </c>
      <c r="AH83">
        <f t="shared" si="89"/>
        <v>0</v>
      </c>
      <c r="AI83">
        <f t="shared" si="90"/>
        <v>0</v>
      </c>
      <c r="AJ83">
        <f t="shared" si="91"/>
        <v>0</v>
      </c>
      <c r="AK83">
        <f t="shared" si="92"/>
        <v>0</v>
      </c>
      <c r="AL83">
        <f t="shared" si="93"/>
        <v>0</v>
      </c>
      <c r="AM83">
        <f t="shared" si="94"/>
        <v>0</v>
      </c>
      <c r="AN83">
        <f t="shared" si="95"/>
        <v>0</v>
      </c>
      <c r="AO83">
        <f t="shared" si="96"/>
        <v>0</v>
      </c>
      <c r="AP83">
        <f t="shared" si="97"/>
        <v>0</v>
      </c>
      <c r="AQ83">
        <f t="shared" si="98"/>
        <v>0</v>
      </c>
      <c r="AR83">
        <f t="shared" si="99"/>
        <v>0</v>
      </c>
      <c r="AS83">
        <f t="shared" si="100"/>
        <v>0</v>
      </c>
      <c r="AT83">
        <f t="shared" si="101"/>
        <v>0</v>
      </c>
    </row>
    <row r="84" spans="1:49" ht="20.100000000000001" customHeight="1">
      <c r="A84" s="38" t="s">
        <v>222</v>
      </c>
      <c r="B84" s="38" t="s">
        <v>76</v>
      </c>
      <c r="C84" s="39" t="s">
        <v>40</v>
      </c>
      <c r="D84" s="50">
        <v>23</v>
      </c>
      <c r="E84" s="50"/>
      <c r="F84" s="50">
        <f t="shared" si="102"/>
        <v>0</v>
      </c>
      <c r="G84" s="50"/>
      <c r="H84" s="50">
        <f t="shared" si="103"/>
        <v>0</v>
      </c>
      <c r="I84" s="50">
        <f>ROUNDUP(일위대가목록!K79, 0)</f>
        <v>0</v>
      </c>
      <c r="J84" s="50">
        <f t="shared" si="104"/>
        <v>0</v>
      </c>
      <c r="K84" s="50">
        <f t="shared" si="71"/>
        <v>0</v>
      </c>
      <c r="L84" s="41" t="s">
        <v>549</v>
      </c>
      <c r="N84" t="str">
        <f>""</f>
        <v/>
      </c>
      <c r="O84" s="1" t="s">
        <v>281</v>
      </c>
      <c r="P84">
        <v>1</v>
      </c>
      <c r="Q84">
        <f t="shared" si="72"/>
        <v>0</v>
      </c>
      <c r="R84">
        <f t="shared" si="73"/>
        <v>0</v>
      </c>
      <c r="S84">
        <f t="shared" si="74"/>
        <v>0</v>
      </c>
      <c r="T84">
        <f t="shared" si="75"/>
        <v>0</v>
      </c>
      <c r="U84">
        <f t="shared" si="76"/>
        <v>0</v>
      </c>
      <c r="V84">
        <f t="shared" si="77"/>
        <v>0</v>
      </c>
      <c r="W84">
        <f t="shared" si="78"/>
        <v>0</v>
      </c>
      <c r="X84">
        <f t="shared" si="79"/>
        <v>0</v>
      </c>
      <c r="Y84">
        <f t="shared" si="80"/>
        <v>0</v>
      </c>
      <c r="Z84">
        <f t="shared" si="81"/>
        <v>0</v>
      </c>
      <c r="AA84">
        <f t="shared" si="82"/>
        <v>0</v>
      </c>
      <c r="AB84">
        <f t="shared" si="83"/>
        <v>0</v>
      </c>
      <c r="AC84">
        <f t="shared" si="84"/>
        <v>0</v>
      </c>
      <c r="AD84">
        <f t="shared" si="85"/>
        <v>0</v>
      </c>
      <c r="AE84">
        <f t="shared" si="86"/>
        <v>0</v>
      </c>
      <c r="AF84">
        <f t="shared" si="87"/>
        <v>0</v>
      </c>
      <c r="AG84">
        <f t="shared" si="88"/>
        <v>0</v>
      </c>
      <c r="AH84">
        <f t="shared" si="89"/>
        <v>0</v>
      </c>
      <c r="AI84">
        <f t="shared" si="90"/>
        <v>0</v>
      </c>
      <c r="AJ84">
        <f t="shared" si="91"/>
        <v>0</v>
      </c>
      <c r="AK84">
        <f t="shared" si="92"/>
        <v>0</v>
      </c>
      <c r="AL84">
        <f t="shared" si="93"/>
        <v>0</v>
      </c>
      <c r="AM84">
        <f t="shared" si="94"/>
        <v>0</v>
      </c>
      <c r="AN84">
        <f t="shared" si="95"/>
        <v>0</v>
      </c>
      <c r="AO84">
        <f t="shared" si="96"/>
        <v>0</v>
      </c>
      <c r="AP84">
        <f t="shared" si="97"/>
        <v>0</v>
      </c>
      <c r="AQ84">
        <f t="shared" si="98"/>
        <v>0</v>
      </c>
      <c r="AR84">
        <f t="shared" si="99"/>
        <v>0</v>
      </c>
      <c r="AS84">
        <f t="shared" si="100"/>
        <v>0</v>
      </c>
      <c r="AT84">
        <f t="shared" si="101"/>
        <v>0</v>
      </c>
    </row>
    <row r="85" spans="1:49" ht="20.100000000000001" customHeight="1">
      <c r="A85" s="38" t="s">
        <v>248</v>
      </c>
      <c r="B85" s="38" t="s">
        <v>50</v>
      </c>
      <c r="C85" s="39" t="s">
        <v>249</v>
      </c>
      <c r="D85" s="50">
        <f>공량산출서!G65</f>
        <v>0</v>
      </c>
      <c r="E85" s="50"/>
      <c r="F85" s="50">
        <f t="shared" si="102"/>
        <v>0</v>
      </c>
      <c r="G85" s="50"/>
      <c r="H85" s="50">
        <f t="shared" si="103"/>
        <v>0</v>
      </c>
      <c r="I85" s="50">
        <v>0</v>
      </c>
      <c r="J85" s="50">
        <f t="shared" si="104"/>
        <v>0</v>
      </c>
      <c r="K85" s="50">
        <f t="shared" si="71"/>
        <v>0</v>
      </c>
      <c r="L85" s="40"/>
      <c r="N85" t="str">
        <f>"02"</f>
        <v>02</v>
      </c>
      <c r="O85" s="1" t="s">
        <v>281</v>
      </c>
      <c r="P85">
        <v>1</v>
      </c>
      <c r="Q85">
        <f t="shared" si="72"/>
        <v>0</v>
      </c>
      <c r="R85">
        <f t="shared" si="73"/>
        <v>0</v>
      </c>
      <c r="S85">
        <f t="shared" si="74"/>
        <v>0</v>
      </c>
      <c r="T85">
        <f t="shared" si="75"/>
        <v>0</v>
      </c>
      <c r="U85">
        <f t="shared" si="76"/>
        <v>0</v>
      </c>
      <c r="V85">
        <f t="shared" si="77"/>
        <v>0</v>
      </c>
      <c r="W85">
        <f t="shared" si="78"/>
        <v>0</v>
      </c>
      <c r="X85">
        <f t="shared" si="79"/>
        <v>0</v>
      </c>
      <c r="Y85">
        <f t="shared" si="80"/>
        <v>0</v>
      </c>
      <c r="Z85">
        <f t="shared" si="81"/>
        <v>0</v>
      </c>
      <c r="AA85">
        <f t="shared" si="82"/>
        <v>0</v>
      </c>
      <c r="AB85">
        <f t="shared" si="83"/>
        <v>0</v>
      </c>
      <c r="AC85">
        <f t="shared" si="84"/>
        <v>0</v>
      </c>
      <c r="AD85">
        <f t="shared" si="85"/>
        <v>0</v>
      </c>
      <c r="AE85">
        <f t="shared" si="86"/>
        <v>0</v>
      </c>
      <c r="AF85">
        <f t="shared" si="87"/>
        <v>0</v>
      </c>
      <c r="AG85">
        <f t="shared" si="88"/>
        <v>0</v>
      </c>
      <c r="AH85">
        <f t="shared" si="89"/>
        <v>0</v>
      </c>
      <c r="AI85">
        <f t="shared" si="90"/>
        <v>0</v>
      </c>
      <c r="AJ85">
        <f t="shared" si="91"/>
        <v>0</v>
      </c>
      <c r="AK85">
        <f t="shared" si="92"/>
        <v>0</v>
      </c>
      <c r="AL85">
        <f t="shared" si="93"/>
        <v>0</v>
      </c>
      <c r="AM85">
        <f t="shared" si="94"/>
        <v>0</v>
      </c>
      <c r="AN85">
        <f t="shared" si="95"/>
        <v>0</v>
      </c>
      <c r="AO85">
        <f t="shared" si="96"/>
        <v>0</v>
      </c>
      <c r="AP85">
        <f t="shared" si="97"/>
        <v>0</v>
      </c>
      <c r="AQ85">
        <f t="shared" si="98"/>
        <v>0</v>
      </c>
      <c r="AR85">
        <f t="shared" si="99"/>
        <v>0</v>
      </c>
      <c r="AS85">
        <f t="shared" si="100"/>
        <v>0</v>
      </c>
      <c r="AT85">
        <f t="shared" si="101"/>
        <v>0</v>
      </c>
    </row>
    <row r="86" spans="1:49" ht="20.100000000000001" customHeight="1">
      <c r="A86" s="38" t="s">
        <v>248</v>
      </c>
      <c r="B86" s="38" t="s">
        <v>37</v>
      </c>
      <c r="C86" s="39" t="s">
        <v>249</v>
      </c>
      <c r="D86" s="50">
        <f>공량산출서!H65</f>
        <v>0</v>
      </c>
      <c r="E86" s="50"/>
      <c r="F86" s="50">
        <f t="shared" si="102"/>
        <v>0</v>
      </c>
      <c r="G86" s="50"/>
      <c r="H86" s="50">
        <f t="shared" si="103"/>
        <v>0</v>
      </c>
      <c r="I86" s="50">
        <v>0</v>
      </c>
      <c r="J86" s="50">
        <f t="shared" si="104"/>
        <v>0</v>
      </c>
      <c r="K86" s="50">
        <f t="shared" si="71"/>
        <v>0</v>
      </c>
      <c r="L86" s="40"/>
      <c r="N86" t="str">
        <f>"02"</f>
        <v>02</v>
      </c>
      <c r="O86" s="1" t="s">
        <v>281</v>
      </c>
      <c r="P86">
        <v>1</v>
      </c>
      <c r="Q86">
        <f t="shared" si="72"/>
        <v>0</v>
      </c>
      <c r="R86">
        <f t="shared" si="73"/>
        <v>0</v>
      </c>
      <c r="S86">
        <f t="shared" si="74"/>
        <v>0</v>
      </c>
      <c r="T86">
        <f t="shared" si="75"/>
        <v>0</v>
      </c>
      <c r="U86">
        <f t="shared" si="76"/>
        <v>0</v>
      </c>
      <c r="V86">
        <f t="shared" si="77"/>
        <v>0</v>
      </c>
      <c r="W86">
        <f t="shared" si="78"/>
        <v>0</v>
      </c>
      <c r="X86">
        <f t="shared" si="79"/>
        <v>0</v>
      </c>
      <c r="Y86">
        <f t="shared" si="80"/>
        <v>0</v>
      </c>
      <c r="Z86">
        <f t="shared" si="81"/>
        <v>0</v>
      </c>
      <c r="AA86">
        <f t="shared" si="82"/>
        <v>0</v>
      </c>
      <c r="AB86">
        <f t="shared" si="83"/>
        <v>0</v>
      </c>
      <c r="AC86">
        <f t="shared" si="84"/>
        <v>0</v>
      </c>
      <c r="AD86">
        <f t="shared" si="85"/>
        <v>0</v>
      </c>
      <c r="AE86">
        <f t="shared" si="86"/>
        <v>0</v>
      </c>
      <c r="AF86">
        <f t="shared" si="87"/>
        <v>0</v>
      </c>
      <c r="AG86">
        <f t="shared" si="88"/>
        <v>0</v>
      </c>
      <c r="AH86">
        <f t="shared" si="89"/>
        <v>0</v>
      </c>
      <c r="AI86">
        <f t="shared" si="90"/>
        <v>0</v>
      </c>
      <c r="AJ86">
        <f t="shared" si="91"/>
        <v>0</v>
      </c>
      <c r="AK86">
        <f t="shared" si="92"/>
        <v>0</v>
      </c>
      <c r="AL86">
        <f t="shared" si="93"/>
        <v>0</v>
      </c>
      <c r="AM86">
        <f t="shared" si="94"/>
        <v>0</v>
      </c>
      <c r="AN86">
        <f t="shared" si="95"/>
        <v>0</v>
      </c>
      <c r="AO86">
        <f t="shared" si="96"/>
        <v>0</v>
      </c>
      <c r="AP86">
        <f t="shared" si="97"/>
        <v>0</v>
      </c>
      <c r="AQ86">
        <f t="shared" si="98"/>
        <v>0</v>
      </c>
      <c r="AR86">
        <f t="shared" si="99"/>
        <v>0</v>
      </c>
      <c r="AS86">
        <f t="shared" si="100"/>
        <v>0</v>
      </c>
      <c r="AT86">
        <f t="shared" si="101"/>
        <v>0</v>
      </c>
    </row>
    <row r="87" spans="1:49" ht="20.100000000000001" customHeight="1">
      <c r="A87" s="38" t="s">
        <v>282</v>
      </c>
      <c r="B87" s="42" t="str">
        <f>"노무비의 " &amp; M87*100 &amp; "%"</f>
        <v>노무비의 3%</v>
      </c>
      <c r="C87" s="39" t="s">
        <v>1</v>
      </c>
      <c r="D87" s="50">
        <v>1</v>
      </c>
      <c r="E87" s="50"/>
      <c r="F87" s="50">
        <f>ROUNDDOWN((E87)*M87, 0)</f>
        <v>0</v>
      </c>
      <c r="G87" s="50"/>
      <c r="H87" s="50"/>
      <c r="I87" s="50"/>
      <c r="J87" s="50"/>
      <c r="K87" s="50">
        <f t="shared" si="71"/>
        <v>0</v>
      </c>
      <c r="L87" s="40"/>
      <c r="M87">
        <v>0.03</v>
      </c>
      <c r="N87" t="str">
        <f>""</f>
        <v/>
      </c>
      <c r="O87" s="1" t="s">
        <v>281</v>
      </c>
      <c r="P87">
        <v>1</v>
      </c>
      <c r="Q87">
        <f t="shared" si="72"/>
        <v>0</v>
      </c>
      <c r="R87">
        <f t="shared" si="73"/>
        <v>0</v>
      </c>
      <c r="S87">
        <f t="shared" si="74"/>
        <v>0</v>
      </c>
      <c r="T87">
        <f t="shared" si="75"/>
        <v>0</v>
      </c>
      <c r="U87">
        <f t="shared" si="76"/>
        <v>0</v>
      </c>
      <c r="V87">
        <f t="shared" si="77"/>
        <v>0</v>
      </c>
      <c r="W87">
        <f t="shared" si="78"/>
        <v>0</v>
      </c>
      <c r="X87">
        <f t="shared" si="79"/>
        <v>0</v>
      </c>
      <c r="Y87">
        <f t="shared" si="80"/>
        <v>0</v>
      </c>
      <c r="Z87">
        <f t="shared" si="81"/>
        <v>0</v>
      </c>
      <c r="AA87">
        <f t="shared" si="82"/>
        <v>0</v>
      </c>
      <c r="AB87">
        <f t="shared" si="83"/>
        <v>0</v>
      </c>
      <c r="AC87">
        <f t="shared" si="84"/>
        <v>0</v>
      </c>
      <c r="AD87">
        <f t="shared" si="85"/>
        <v>0</v>
      </c>
      <c r="AE87">
        <f t="shared" si="86"/>
        <v>0</v>
      </c>
      <c r="AF87">
        <f t="shared" si="87"/>
        <v>0</v>
      </c>
      <c r="AG87">
        <f t="shared" si="88"/>
        <v>0</v>
      </c>
      <c r="AH87">
        <f t="shared" si="89"/>
        <v>0</v>
      </c>
      <c r="AI87">
        <f t="shared" si="90"/>
        <v>0</v>
      </c>
      <c r="AJ87">
        <f t="shared" si="91"/>
        <v>0</v>
      </c>
      <c r="AK87">
        <f t="shared" si="92"/>
        <v>0</v>
      </c>
      <c r="AL87">
        <f t="shared" si="93"/>
        <v>0</v>
      </c>
      <c r="AM87">
        <f t="shared" si="94"/>
        <v>0</v>
      </c>
      <c r="AN87">
        <f t="shared" si="95"/>
        <v>0</v>
      </c>
      <c r="AO87">
        <f t="shared" si="96"/>
        <v>0</v>
      </c>
      <c r="AP87">
        <f t="shared" si="97"/>
        <v>0</v>
      </c>
      <c r="AQ87">
        <f t="shared" si="98"/>
        <v>0</v>
      </c>
      <c r="AR87">
        <f t="shared" si="99"/>
        <v>0</v>
      </c>
      <c r="AS87">
        <f t="shared" si="100"/>
        <v>0</v>
      </c>
      <c r="AT87">
        <f t="shared" si="101"/>
        <v>0</v>
      </c>
      <c r="AV87" s="1" t="s">
        <v>284</v>
      </c>
      <c r="AW87" s="1" t="s">
        <v>285</v>
      </c>
    </row>
    <row r="88" spans="1:49" ht="20.100000000000001" customHeight="1">
      <c r="A88" s="42"/>
      <c r="B88" s="42"/>
      <c r="C88" s="43"/>
      <c r="D88" s="50"/>
      <c r="E88" s="50"/>
      <c r="F88" s="50"/>
      <c r="G88" s="50"/>
      <c r="H88" s="50"/>
      <c r="I88" s="50"/>
      <c r="J88" s="50"/>
      <c r="K88" s="50"/>
      <c r="L88" s="40"/>
    </row>
    <row r="89" spans="1:49" ht="20.100000000000001" customHeight="1">
      <c r="A89" s="42"/>
      <c r="B89" s="42"/>
      <c r="C89" s="43"/>
      <c r="D89" s="50"/>
      <c r="E89" s="50"/>
      <c r="F89" s="50"/>
      <c r="G89" s="50"/>
      <c r="H89" s="50"/>
      <c r="I89" s="50"/>
      <c r="J89" s="50"/>
      <c r="K89" s="50"/>
      <c r="L89" s="40"/>
    </row>
    <row r="90" spans="1:49" ht="20.100000000000001" customHeight="1">
      <c r="A90" s="42"/>
      <c r="B90" s="42"/>
      <c r="C90" s="43"/>
      <c r="D90" s="50"/>
      <c r="E90" s="50"/>
      <c r="F90" s="50"/>
      <c r="G90" s="50"/>
      <c r="H90" s="50"/>
      <c r="I90" s="50"/>
      <c r="J90" s="50"/>
      <c r="K90" s="50"/>
      <c r="L90" s="40"/>
    </row>
    <row r="91" spans="1:49" ht="20.100000000000001" customHeight="1">
      <c r="A91" s="42"/>
      <c r="B91" s="42"/>
      <c r="C91" s="43"/>
      <c r="D91" s="50"/>
      <c r="E91" s="50"/>
      <c r="F91" s="50"/>
      <c r="G91" s="50"/>
      <c r="H91" s="50"/>
      <c r="I91" s="50"/>
      <c r="J91" s="50"/>
      <c r="K91" s="50"/>
      <c r="L91" s="40"/>
    </row>
    <row r="92" spans="1:49" ht="20.100000000000001" customHeight="1">
      <c r="A92" s="42"/>
      <c r="B92" s="42"/>
      <c r="C92" s="43"/>
      <c r="D92" s="50"/>
      <c r="E92" s="50"/>
      <c r="F92" s="50"/>
      <c r="G92" s="50"/>
      <c r="H92" s="50"/>
      <c r="I92" s="50"/>
      <c r="J92" s="50"/>
      <c r="K92" s="50"/>
      <c r="L92" s="40"/>
    </row>
    <row r="93" spans="1:49" ht="20.100000000000001" customHeight="1">
      <c r="A93" s="42"/>
      <c r="B93" s="42"/>
      <c r="C93" s="43"/>
      <c r="D93" s="50"/>
      <c r="E93" s="50"/>
      <c r="F93" s="50"/>
      <c r="G93" s="50"/>
      <c r="H93" s="50"/>
      <c r="I93" s="50"/>
      <c r="J93" s="50"/>
      <c r="K93" s="50"/>
      <c r="L93" s="40"/>
    </row>
    <row r="94" spans="1:49" ht="20.100000000000001" customHeight="1">
      <c r="A94" s="42"/>
      <c r="B94" s="42"/>
      <c r="C94" s="43"/>
      <c r="D94" s="50"/>
      <c r="E94" s="50"/>
      <c r="F94" s="50"/>
      <c r="G94" s="50"/>
      <c r="H94" s="50"/>
      <c r="I94" s="50"/>
      <c r="J94" s="50"/>
      <c r="K94" s="50"/>
      <c r="L94" s="40"/>
    </row>
    <row r="95" spans="1:49" ht="20.100000000000001" customHeight="1">
      <c r="A95" s="42"/>
      <c r="B95" s="42"/>
      <c r="C95" s="43"/>
      <c r="D95" s="50"/>
      <c r="E95" s="50"/>
      <c r="F95" s="50"/>
      <c r="G95" s="50"/>
      <c r="H95" s="50"/>
      <c r="I95" s="50"/>
      <c r="J95" s="50"/>
      <c r="K95" s="50"/>
      <c r="L95" s="40"/>
    </row>
    <row r="96" spans="1:49" ht="20.100000000000001" customHeight="1">
      <c r="A96" s="42"/>
      <c r="B96" s="42"/>
      <c r="C96" s="43"/>
      <c r="D96" s="50"/>
      <c r="E96" s="50"/>
      <c r="F96" s="50"/>
      <c r="G96" s="50"/>
      <c r="H96" s="50"/>
      <c r="I96" s="50"/>
      <c r="J96" s="50"/>
      <c r="K96" s="50"/>
      <c r="L96" s="40"/>
    </row>
    <row r="97" spans="1:50" ht="20.100000000000001" customHeight="1">
      <c r="A97" s="42"/>
      <c r="B97" s="42"/>
      <c r="C97" s="43"/>
      <c r="D97" s="50"/>
      <c r="E97" s="50"/>
      <c r="F97" s="50"/>
      <c r="G97" s="50"/>
      <c r="H97" s="50"/>
      <c r="I97" s="50"/>
      <c r="J97" s="50"/>
      <c r="K97" s="50"/>
      <c r="L97" s="40"/>
    </row>
    <row r="98" spans="1:50" ht="20.100000000000001" customHeight="1">
      <c r="A98" s="42"/>
      <c r="B98" s="42"/>
      <c r="C98" s="43"/>
      <c r="D98" s="50"/>
      <c r="E98" s="50"/>
      <c r="F98" s="50"/>
      <c r="G98" s="50"/>
      <c r="H98" s="50"/>
      <c r="I98" s="50"/>
      <c r="J98" s="50"/>
      <c r="K98" s="50"/>
      <c r="L98" s="40"/>
    </row>
    <row r="99" spans="1:50" ht="20.100000000000001" customHeight="1">
      <c r="A99" s="42"/>
      <c r="B99" s="42"/>
      <c r="C99" s="43"/>
      <c r="D99" s="50"/>
      <c r="E99" s="50"/>
      <c r="F99" s="50"/>
      <c r="G99" s="50"/>
      <c r="H99" s="50"/>
      <c r="I99" s="50"/>
      <c r="J99" s="50"/>
      <c r="K99" s="50"/>
      <c r="L99" s="40"/>
    </row>
    <row r="100" spans="1:50" ht="20.100000000000001" customHeight="1">
      <c r="A100" s="42"/>
      <c r="B100" s="42"/>
      <c r="C100" s="43"/>
      <c r="D100" s="50"/>
      <c r="E100" s="50"/>
      <c r="F100" s="50"/>
      <c r="G100" s="50"/>
      <c r="H100" s="50"/>
      <c r="I100" s="50"/>
      <c r="J100" s="50"/>
      <c r="K100" s="50"/>
      <c r="L100" s="40"/>
    </row>
    <row r="101" spans="1:50" ht="20.100000000000001" customHeight="1">
      <c r="A101" s="42"/>
      <c r="B101" s="42"/>
      <c r="C101" s="43"/>
      <c r="D101" s="50"/>
      <c r="E101" s="50"/>
      <c r="F101" s="50"/>
      <c r="G101" s="50"/>
      <c r="H101" s="50"/>
      <c r="I101" s="50"/>
      <c r="J101" s="50"/>
      <c r="K101" s="50"/>
      <c r="L101" s="40"/>
    </row>
    <row r="102" spans="1:50" ht="20.100000000000001" customHeight="1">
      <c r="A102" s="42"/>
      <c r="B102" s="42"/>
      <c r="C102" s="43"/>
      <c r="D102" s="50"/>
      <c r="E102" s="50"/>
      <c r="F102" s="50"/>
      <c r="G102" s="50"/>
      <c r="H102" s="50"/>
      <c r="I102" s="50"/>
      <c r="J102" s="50"/>
      <c r="K102" s="50"/>
      <c r="L102" s="40"/>
    </row>
    <row r="103" spans="1:50" ht="20.100000000000001" customHeight="1">
      <c r="A103" s="42"/>
      <c r="B103" s="42"/>
      <c r="C103" s="43"/>
      <c r="D103" s="50"/>
      <c r="E103" s="50"/>
      <c r="F103" s="50"/>
      <c r="G103" s="50"/>
      <c r="H103" s="50"/>
      <c r="I103" s="50"/>
      <c r="J103" s="50"/>
      <c r="K103" s="50"/>
      <c r="L103" s="40"/>
    </row>
    <row r="104" spans="1:50" ht="20.100000000000001" customHeight="1">
      <c r="A104" s="45" t="s">
        <v>48</v>
      </c>
      <c r="B104" s="46"/>
      <c r="C104" s="47"/>
      <c r="D104" s="51"/>
      <c r="E104" s="51"/>
      <c r="F104" s="51">
        <f>ROUNDDOWN(SUMIF(P26:P103, "1", F26:F103), 0)</f>
        <v>0</v>
      </c>
      <c r="G104" s="51"/>
      <c r="H104" s="51">
        <f>ROUNDDOWN(SUMIF(P26:P103, "1", H26:H103), 0)</f>
        <v>0</v>
      </c>
      <c r="I104" s="51"/>
      <c r="J104" s="51">
        <f>ROUNDDOWN(SUMIF(P26:P103, "1", J26:J103), 0)</f>
        <v>0</v>
      </c>
      <c r="K104" s="51">
        <f>F104+H104+J104</f>
        <v>0</v>
      </c>
      <c r="L104" s="48"/>
      <c r="Q104">
        <f t="shared" ref="Q104:AX104" si="105">ROUNDDOWN(SUM(Q26:Q87), 0)</f>
        <v>0</v>
      </c>
      <c r="R104">
        <f t="shared" si="105"/>
        <v>0</v>
      </c>
      <c r="S104">
        <f t="shared" si="105"/>
        <v>0</v>
      </c>
      <c r="T104">
        <f t="shared" si="105"/>
        <v>0</v>
      </c>
      <c r="U104">
        <f t="shared" si="105"/>
        <v>0</v>
      </c>
      <c r="V104">
        <f t="shared" si="105"/>
        <v>0</v>
      </c>
      <c r="W104">
        <f t="shared" si="105"/>
        <v>0</v>
      </c>
      <c r="X104">
        <f t="shared" si="105"/>
        <v>0</v>
      </c>
      <c r="Y104">
        <f t="shared" si="105"/>
        <v>0</v>
      </c>
      <c r="Z104">
        <f t="shared" si="105"/>
        <v>0</v>
      </c>
      <c r="AA104">
        <f t="shared" si="105"/>
        <v>0</v>
      </c>
      <c r="AB104">
        <f t="shared" si="105"/>
        <v>0</v>
      </c>
      <c r="AC104">
        <f t="shared" si="105"/>
        <v>0</v>
      </c>
      <c r="AD104">
        <f t="shared" si="105"/>
        <v>0</v>
      </c>
      <c r="AE104">
        <f t="shared" si="105"/>
        <v>0</v>
      </c>
      <c r="AF104">
        <f t="shared" si="105"/>
        <v>0</v>
      </c>
      <c r="AG104">
        <f t="shared" si="105"/>
        <v>0</v>
      </c>
      <c r="AH104">
        <f t="shared" si="105"/>
        <v>0</v>
      </c>
      <c r="AI104">
        <f t="shared" si="105"/>
        <v>0</v>
      </c>
      <c r="AJ104">
        <f t="shared" si="105"/>
        <v>0</v>
      </c>
      <c r="AK104">
        <f t="shared" si="105"/>
        <v>0</v>
      </c>
      <c r="AL104">
        <f t="shared" si="105"/>
        <v>0</v>
      </c>
      <c r="AM104">
        <f t="shared" si="105"/>
        <v>0</v>
      </c>
      <c r="AN104">
        <f t="shared" si="105"/>
        <v>0</v>
      </c>
      <c r="AO104">
        <f t="shared" si="105"/>
        <v>0</v>
      </c>
      <c r="AP104">
        <f t="shared" si="105"/>
        <v>0</v>
      </c>
      <c r="AQ104">
        <f t="shared" si="105"/>
        <v>0</v>
      </c>
      <c r="AR104">
        <f t="shared" si="105"/>
        <v>0</v>
      </c>
      <c r="AS104">
        <f t="shared" si="105"/>
        <v>0</v>
      </c>
      <c r="AT104">
        <f t="shared" si="105"/>
        <v>0</v>
      </c>
      <c r="AU104">
        <f t="shared" si="105"/>
        <v>0</v>
      </c>
      <c r="AV104">
        <f t="shared" si="105"/>
        <v>0</v>
      </c>
      <c r="AW104">
        <f t="shared" si="105"/>
        <v>0</v>
      </c>
      <c r="AX104">
        <f t="shared" si="105"/>
        <v>0</v>
      </c>
    </row>
    <row r="105" spans="1:50" ht="20.100000000000001" customHeight="1">
      <c r="A105" s="124" t="s">
        <v>81</v>
      </c>
      <c r="B105" s="125"/>
      <c r="C105" s="125"/>
      <c r="D105" s="126"/>
      <c r="E105" s="126"/>
      <c r="F105" s="126"/>
      <c r="G105" s="126"/>
      <c r="H105" s="126"/>
      <c r="I105" s="126"/>
      <c r="J105" s="126"/>
      <c r="K105" s="126"/>
      <c r="L105" s="125"/>
    </row>
    <row r="106" spans="1:50" ht="20.100000000000001" customHeight="1">
      <c r="A106" s="38" t="s">
        <v>82</v>
      </c>
      <c r="B106" s="38" t="s">
        <v>55</v>
      </c>
      <c r="C106" s="39" t="s">
        <v>53</v>
      </c>
      <c r="D106" s="50">
        <f>공량산출서!F68</f>
        <v>0</v>
      </c>
      <c r="E106" s="50"/>
      <c r="F106" s="50">
        <f>ROUNDDOWN(D106*E106, 0)</f>
        <v>0</v>
      </c>
      <c r="G106" s="50">
        <v>0</v>
      </c>
      <c r="H106" s="50">
        <f>ROUNDDOWN(D106*G106, 0)</f>
        <v>0</v>
      </c>
      <c r="I106" s="50">
        <v>0</v>
      </c>
      <c r="J106" s="50">
        <f>ROUNDDOWN(D106*I106, 0)</f>
        <v>0</v>
      </c>
      <c r="K106" s="50">
        <f t="shared" ref="K106:K124" si="106">F106+H106+J106</f>
        <v>0</v>
      </c>
      <c r="L106" s="40"/>
      <c r="N106" t="str">
        <f>"04"</f>
        <v>04</v>
      </c>
      <c r="O106" s="1" t="s">
        <v>281</v>
      </c>
      <c r="P106">
        <v>1</v>
      </c>
      <c r="Q106">
        <f t="shared" ref="Q106:Q124" si="107">IF(O106="기계경비", J106, 0)</f>
        <v>0</v>
      </c>
      <c r="R106">
        <f t="shared" ref="R106:R124" si="108">IF(O106="운반비", J106, 0)</f>
        <v>0</v>
      </c>
      <c r="S106">
        <f t="shared" ref="S106:S124" si="109">IF(O106="작업부산물", F106, 0)</f>
        <v>0</v>
      </c>
      <c r="T106">
        <f t="shared" ref="T106:T124" si="110">IF(O106="관급", F106, 0)</f>
        <v>0</v>
      </c>
      <c r="U106">
        <f t="shared" ref="U106:U124" si="111">IF(O106="외주비", J106, 0)</f>
        <v>0</v>
      </c>
      <c r="V106">
        <f t="shared" ref="V106:V124" si="112">IF(O106="장비비", J106, 0)</f>
        <v>0</v>
      </c>
      <c r="W106">
        <f t="shared" ref="W106:W124" si="113">IF(O106="폐기물처리비", K106, 0)</f>
        <v>0</v>
      </c>
      <c r="X106">
        <f t="shared" ref="X106:X124" si="114">IF(O106="가설비", J106, 0)</f>
        <v>0</v>
      </c>
      <c r="Y106">
        <f t="shared" ref="Y106:Y124" si="115">IF(O106="잡비제외분", F106, 0)</f>
        <v>0</v>
      </c>
      <c r="Z106">
        <f t="shared" ref="Z106:Z124" si="116">IF(O106="사급자재대", K106, 0)</f>
        <v>0</v>
      </c>
      <c r="AA106">
        <f t="shared" ref="AA106:AA124" si="117">IF(O106="관급자재대", K106, 0)</f>
        <v>0</v>
      </c>
      <c r="AB106">
        <f t="shared" ref="AB106:AB124" si="118">IF(O106="작업부산물1", K106, 0)</f>
        <v>0</v>
      </c>
      <c r="AC106">
        <f t="shared" ref="AC106:AC124" si="119">IF(O106="소방시설공사업 배상책임공제", K106, 0)</f>
        <v>0</v>
      </c>
      <c r="AD106">
        <f t="shared" ref="AD106:AD124" si="120">IF(O106="부가가치세", K106, 0)</f>
        <v>0</v>
      </c>
      <c r="AE106">
        <f t="shared" ref="AE106:AE124" si="121">IF(O106="T. A. B 공 사", K106, 0)</f>
        <v>0</v>
      </c>
      <c r="AF106">
        <f t="shared" ref="AF106:AF124" si="122">IF(O106="자동제어공사", K106, 0)</f>
        <v>0</v>
      </c>
      <c r="AG106">
        <f t="shared" ref="AG106:AG124" si="123">IF(O106="품 질 관 리", K106, 0)</f>
        <v>0</v>
      </c>
      <c r="AH106">
        <f t="shared" ref="AH106:AH124" si="124">IF(O106="재 해 예 방 기 술 지 도", K106, 0)</f>
        <v>0</v>
      </c>
      <c r="AI106">
        <f t="shared" ref="AI106:AI124" si="125">IF(O106="상수도인입분당금", K106, 0)</f>
        <v>0</v>
      </c>
      <c r="AJ106">
        <f t="shared" ref="AJ106:AJ124" si="126">IF(O106="", K106, 0)</f>
        <v>0</v>
      </c>
      <c r="AK106">
        <f t="shared" ref="AK106:AK124" si="127">IF(O106="사용자항목10", K106, 0)</f>
        <v>0</v>
      </c>
      <c r="AL106">
        <f t="shared" ref="AL106:AL124" si="128">IF(O106="사용자항목11", K106, 0)</f>
        <v>0</v>
      </c>
      <c r="AM106">
        <f t="shared" ref="AM106:AM124" si="129">IF(O106="사용자항목12", K106, 0)</f>
        <v>0</v>
      </c>
      <c r="AN106">
        <f t="shared" ref="AN106:AN124" si="130">IF(O106="사용자항목13", K106, 0)</f>
        <v>0</v>
      </c>
      <c r="AO106">
        <f t="shared" ref="AO106:AO124" si="131">IF(O106="사용자항목14", K106, 0)</f>
        <v>0</v>
      </c>
      <c r="AP106">
        <f t="shared" ref="AP106:AP124" si="132">IF(O106="사용자항목15", K106, 0)</f>
        <v>0</v>
      </c>
      <c r="AQ106">
        <f t="shared" ref="AQ106:AQ124" si="133">IF(O106="사용자항목16", K106, 0)</f>
        <v>0</v>
      </c>
      <c r="AR106">
        <f t="shared" ref="AR106:AR124" si="134">IF(O106="사용자항목17", K106, 0)</f>
        <v>0</v>
      </c>
      <c r="AS106">
        <f t="shared" ref="AS106:AS124" si="135">IF(O106="사용자항목18", K106, 0)</f>
        <v>0</v>
      </c>
      <c r="AT106">
        <f t="shared" ref="AT106:AT124" si="136">IF(O106="사용자항목19", K106, 0)</f>
        <v>0</v>
      </c>
    </row>
    <row r="107" spans="1:50" ht="20.100000000000001" customHeight="1">
      <c r="A107" s="38" t="s">
        <v>83</v>
      </c>
      <c r="B107" s="38" t="s">
        <v>59</v>
      </c>
      <c r="C107" s="39" t="s">
        <v>53</v>
      </c>
      <c r="D107" s="50">
        <f>공량산출서!F70</f>
        <v>0</v>
      </c>
      <c r="E107" s="50"/>
      <c r="F107" s="50">
        <f>ROUNDDOWN(D107*E107, 0)</f>
        <v>0</v>
      </c>
      <c r="G107" s="50">
        <v>0</v>
      </c>
      <c r="H107" s="50">
        <f>ROUNDDOWN(D107*G107, 0)</f>
        <v>0</v>
      </c>
      <c r="I107" s="50">
        <v>0</v>
      </c>
      <c r="J107" s="50">
        <f>ROUNDDOWN(D107*I107, 0)</f>
        <v>0</v>
      </c>
      <c r="K107" s="50">
        <f t="shared" si="106"/>
        <v>0</v>
      </c>
      <c r="L107" s="40"/>
      <c r="N107" t="str">
        <f>"04"</f>
        <v>04</v>
      </c>
      <c r="O107" s="1" t="s">
        <v>281</v>
      </c>
      <c r="P107">
        <v>1</v>
      </c>
      <c r="Q107">
        <f t="shared" si="107"/>
        <v>0</v>
      </c>
      <c r="R107">
        <f t="shared" si="108"/>
        <v>0</v>
      </c>
      <c r="S107">
        <f t="shared" si="109"/>
        <v>0</v>
      </c>
      <c r="T107">
        <f t="shared" si="110"/>
        <v>0</v>
      </c>
      <c r="U107">
        <f t="shared" si="111"/>
        <v>0</v>
      </c>
      <c r="V107">
        <f t="shared" si="112"/>
        <v>0</v>
      </c>
      <c r="W107">
        <f t="shared" si="113"/>
        <v>0</v>
      </c>
      <c r="X107">
        <f t="shared" si="114"/>
        <v>0</v>
      </c>
      <c r="Y107">
        <f t="shared" si="115"/>
        <v>0</v>
      </c>
      <c r="Z107">
        <f t="shared" si="116"/>
        <v>0</v>
      </c>
      <c r="AA107">
        <f t="shared" si="117"/>
        <v>0</v>
      </c>
      <c r="AB107">
        <f t="shared" si="118"/>
        <v>0</v>
      </c>
      <c r="AC107">
        <f t="shared" si="119"/>
        <v>0</v>
      </c>
      <c r="AD107">
        <f t="shared" si="120"/>
        <v>0</v>
      </c>
      <c r="AE107">
        <f t="shared" si="121"/>
        <v>0</v>
      </c>
      <c r="AF107">
        <f t="shared" si="122"/>
        <v>0</v>
      </c>
      <c r="AG107">
        <f t="shared" si="123"/>
        <v>0</v>
      </c>
      <c r="AH107">
        <f t="shared" si="124"/>
        <v>0</v>
      </c>
      <c r="AI107">
        <f t="shared" si="125"/>
        <v>0</v>
      </c>
      <c r="AJ107">
        <f t="shared" si="126"/>
        <v>0</v>
      </c>
      <c r="AK107">
        <f t="shared" si="127"/>
        <v>0</v>
      </c>
      <c r="AL107">
        <f t="shared" si="128"/>
        <v>0</v>
      </c>
      <c r="AM107">
        <f t="shared" si="129"/>
        <v>0</v>
      </c>
      <c r="AN107">
        <f t="shared" si="130"/>
        <v>0</v>
      </c>
      <c r="AO107">
        <f t="shared" si="131"/>
        <v>0</v>
      </c>
      <c r="AP107">
        <f t="shared" si="132"/>
        <v>0</v>
      </c>
      <c r="AQ107">
        <f t="shared" si="133"/>
        <v>0</v>
      </c>
      <c r="AR107">
        <f t="shared" si="134"/>
        <v>0</v>
      </c>
      <c r="AS107">
        <f t="shared" si="135"/>
        <v>0</v>
      </c>
      <c r="AT107">
        <f t="shared" si="136"/>
        <v>0</v>
      </c>
    </row>
    <row r="108" spans="1:50" ht="20.100000000000001" customHeight="1">
      <c r="A108" s="38" t="s">
        <v>296</v>
      </c>
      <c r="B108" s="42" t="str">
        <f>"배관의 " &amp; M108*100 &amp; "%"</f>
        <v>배관의 2%</v>
      </c>
      <c r="C108" s="39" t="s">
        <v>1</v>
      </c>
      <c r="D108" s="50">
        <v>1</v>
      </c>
      <c r="E108" s="50"/>
      <c r="F108" s="50">
        <f>ROUNDDOWN((E108)*M108, 0)</f>
        <v>0</v>
      </c>
      <c r="G108" s="50"/>
      <c r="H108" s="50"/>
      <c r="I108" s="50"/>
      <c r="J108" s="50"/>
      <c r="K108" s="50">
        <f t="shared" si="106"/>
        <v>0</v>
      </c>
      <c r="L108" s="40"/>
      <c r="M108">
        <v>0.02</v>
      </c>
      <c r="N108" t="str">
        <f>""</f>
        <v/>
      </c>
      <c r="O108" s="1" t="s">
        <v>281</v>
      </c>
      <c r="P108">
        <v>1</v>
      </c>
      <c r="Q108">
        <f t="shared" si="107"/>
        <v>0</v>
      </c>
      <c r="R108">
        <f t="shared" si="108"/>
        <v>0</v>
      </c>
      <c r="S108">
        <f t="shared" si="109"/>
        <v>0</v>
      </c>
      <c r="T108">
        <f t="shared" si="110"/>
        <v>0</v>
      </c>
      <c r="U108">
        <f t="shared" si="111"/>
        <v>0</v>
      </c>
      <c r="V108">
        <f t="shared" si="112"/>
        <v>0</v>
      </c>
      <c r="W108">
        <f t="shared" si="113"/>
        <v>0</v>
      </c>
      <c r="X108">
        <f t="shared" si="114"/>
        <v>0</v>
      </c>
      <c r="Y108">
        <f t="shared" si="115"/>
        <v>0</v>
      </c>
      <c r="Z108">
        <f t="shared" si="116"/>
        <v>0</v>
      </c>
      <c r="AA108">
        <f t="shared" si="117"/>
        <v>0</v>
      </c>
      <c r="AB108">
        <f t="shared" si="118"/>
        <v>0</v>
      </c>
      <c r="AC108">
        <f t="shared" si="119"/>
        <v>0</v>
      </c>
      <c r="AD108">
        <f t="shared" si="120"/>
        <v>0</v>
      </c>
      <c r="AE108">
        <f t="shared" si="121"/>
        <v>0</v>
      </c>
      <c r="AF108">
        <f t="shared" si="122"/>
        <v>0</v>
      </c>
      <c r="AG108">
        <f t="shared" si="123"/>
        <v>0</v>
      </c>
      <c r="AH108">
        <f t="shared" si="124"/>
        <v>0</v>
      </c>
      <c r="AI108">
        <f t="shared" si="125"/>
        <v>0</v>
      </c>
      <c r="AJ108">
        <f t="shared" si="126"/>
        <v>0</v>
      </c>
      <c r="AK108">
        <f t="shared" si="127"/>
        <v>0</v>
      </c>
      <c r="AL108">
        <f t="shared" si="128"/>
        <v>0</v>
      </c>
      <c r="AM108">
        <f t="shared" si="129"/>
        <v>0</v>
      </c>
      <c r="AN108">
        <f t="shared" si="130"/>
        <v>0</v>
      </c>
      <c r="AO108">
        <f t="shared" si="131"/>
        <v>0</v>
      </c>
      <c r="AP108">
        <f t="shared" si="132"/>
        <v>0</v>
      </c>
      <c r="AQ108">
        <f t="shared" si="133"/>
        <v>0</v>
      </c>
      <c r="AR108">
        <f t="shared" si="134"/>
        <v>0</v>
      </c>
      <c r="AS108">
        <f t="shared" si="135"/>
        <v>0</v>
      </c>
      <c r="AT108">
        <f t="shared" si="136"/>
        <v>0</v>
      </c>
      <c r="AV108" s="1" t="s">
        <v>290</v>
      </c>
      <c r="AW108" s="1" t="s">
        <v>291</v>
      </c>
    </row>
    <row r="109" spans="1:50" ht="20.100000000000001" customHeight="1">
      <c r="A109" s="38" t="s">
        <v>591</v>
      </c>
      <c r="B109" s="42" t="str">
        <f>"관의 " &amp; M109*100 &amp; "%"</f>
        <v>관의 2%</v>
      </c>
      <c r="C109" s="39" t="s">
        <v>1</v>
      </c>
      <c r="D109" s="50">
        <v>1</v>
      </c>
      <c r="E109" s="50"/>
      <c r="F109" s="50">
        <f>ROUNDDOWN((E109)*M109, 0)</f>
        <v>0</v>
      </c>
      <c r="G109" s="50"/>
      <c r="H109" s="50"/>
      <c r="I109" s="50"/>
      <c r="J109" s="50"/>
      <c r="K109" s="50">
        <f t="shared" si="106"/>
        <v>0</v>
      </c>
      <c r="L109" s="40"/>
      <c r="M109">
        <v>0.02</v>
      </c>
      <c r="N109" t="str">
        <f>""</f>
        <v/>
      </c>
      <c r="O109" s="1" t="s">
        <v>281</v>
      </c>
      <c r="P109">
        <v>1</v>
      </c>
      <c r="Q109">
        <f t="shared" si="107"/>
        <v>0</v>
      </c>
      <c r="R109">
        <f t="shared" si="108"/>
        <v>0</v>
      </c>
      <c r="S109">
        <f t="shared" si="109"/>
        <v>0</v>
      </c>
      <c r="T109">
        <f t="shared" si="110"/>
        <v>0</v>
      </c>
      <c r="U109">
        <f t="shared" si="111"/>
        <v>0</v>
      </c>
      <c r="V109">
        <f t="shared" si="112"/>
        <v>0</v>
      </c>
      <c r="W109">
        <f t="shared" si="113"/>
        <v>0</v>
      </c>
      <c r="X109">
        <f t="shared" si="114"/>
        <v>0</v>
      </c>
      <c r="Y109">
        <f t="shared" si="115"/>
        <v>0</v>
      </c>
      <c r="Z109">
        <f t="shared" si="116"/>
        <v>0</v>
      </c>
      <c r="AA109">
        <f t="shared" si="117"/>
        <v>0</v>
      </c>
      <c r="AB109">
        <f t="shared" si="118"/>
        <v>0</v>
      </c>
      <c r="AC109">
        <f t="shared" si="119"/>
        <v>0</v>
      </c>
      <c r="AD109">
        <f t="shared" si="120"/>
        <v>0</v>
      </c>
      <c r="AE109">
        <f t="shared" si="121"/>
        <v>0</v>
      </c>
      <c r="AF109">
        <f t="shared" si="122"/>
        <v>0</v>
      </c>
      <c r="AG109">
        <f t="shared" si="123"/>
        <v>0</v>
      </c>
      <c r="AH109">
        <f t="shared" si="124"/>
        <v>0</v>
      </c>
      <c r="AI109">
        <f t="shared" si="125"/>
        <v>0</v>
      </c>
      <c r="AJ109">
        <f t="shared" si="126"/>
        <v>0</v>
      </c>
      <c r="AK109">
        <f t="shared" si="127"/>
        <v>0</v>
      </c>
      <c r="AL109">
        <f t="shared" si="128"/>
        <v>0</v>
      </c>
      <c r="AM109">
        <f t="shared" si="129"/>
        <v>0</v>
      </c>
      <c r="AN109">
        <f t="shared" si="130"/>
        <v>0</v>
      </c>
      <c r="AO109">
        <f t="shared" si="131"/>
        <v>0</v>
      </c>
      <c r="AP109">
        <f t="shared" si="132"/>
        <v>0</v>
      </c>
      <c r="AQ109">
        <f t="shared" si="133"/>
        <v>0</v>
      </c>
      <c r="AR109">
        <f t="shared" si="134"/>
        <v>0</v>
      </c>
      <c r="AS109">
        <f t="shared" si="135"/>
        <v>0</v>
      </c>
      <c r="AT109">
        <f t="shared" si="136"/>
        <v>0</v>
      </c>
      <c r="AV109" s="1" t="s">
        <v>290</v>
      </c>
      <c r="AW109" s="1" t="s">
        <v>291</v>
      </c>
    </row>
    <row r="110" spans="1:50" ht="20.100000000000001" customHeight="1">
      <c r="A110" s="38" t="s">
        <v>327</v>
      </c>
      <c r="B110" s="38" t="s">
        <v>414</v>
      </c>
      <c r="C110" s="39" t="s">
        <v>53</v>
      </c>
      <c r="D110" s="50">
        <v>81</v>
      </c>
      <c r="E110" s="50"/>
      <c r="F110" s="50">
        <f t="shared" ref="F110:F123" si="137">ROUNDDOWN(D110*E110, 0)</f>
        <v>0</v>
      </c>
      <c r="G110" s="50"/>
      <c r="H110" s="50">
        <f t="shared" ref="H110:H123" si="138">ROUNDDOWN(D110*G110, 0)</f>
        <v>0</v>
      </c>
      <c r="I110" s="50">
        <f>ROUNDUP(일위대가목록!K9, 0)</f>
        <v>0</v>
      </c>
      <c r="J110" s="50">
        <f t="shared" ref="J110:J123" si="139">ROUNDDOWN(D110*I110, 0)</f>
        <v>0</v>
      </c>
      <c r="K110" s="50">
        <f t="shared" si="106"/>
        <v>0</v>
      </c>
      <c r="L110" s="41" t="s">
        <v>413</v>
      </c>
      <c r="N110" t="str">
        <f>""</f>
        <v/>
      </c>
      <c r="O110" s="1" t="s">
        <v>281</v>
      </c>
      <c r="P110">
        <v>1</v>
      </c>
      <c r="Q110">
        <f t="shared" si="107"/>
        <v>0</v>
      </c>
      <c r="R110">
        <f t="shared" si="108"/>
        <v>0</v>
      </c>
      <c r="S110">
        <f t="shared" si="109"/>
        <v>0</v>
      </c>
      <c r="T110">
        <f t="shared" si="110"/>
        <v>0</v>
      </c>
      <c r="U110">
        <f t="shared" si="111"/>
        <v>0</v>
      </c>
      <c r="V110">
        <f t="shared" si="112"/>
        <v>0</v>
      </c>
      <c r="W110">
        <f t="shared" si="113"/>
        <v>0</v>
      </c>
      <c r="X110">
        <f t="shared" si="114"/>
        <v>0</v>
      </c>
      <c r="Y110">
        <f t="shared" si="115"/>
        <v>0</v>
      </c>
      <c r="Z110">
        <f t="shared" si="116"/>
        <v>0</v>
      </c>
      <c r="AA110">
        <f t="shared" si="117"/>
        <v>0</v>
      </c>
      <c r="AB110">
        <f t="shared" si="118"/>
        <v>0</v>
      </c>
      <c r="AC110">
        <f t="shared" si="119"/>
        <v>0</v>
      </c>
      <c r="AD110">
        <f t="shared" si="120"/>
        <v>0</v>
      </c>
      <c r="AE110">
        <f t="shared" si="121"/>
        <v>0</v>
      </c>
      <c r="AF110">
        <f t="shared" si="122"/>
        <v>0</v>
      </c>
      <c r="AG110">
        <f t="shared" si="123"/>
        <v>0</v>
      </c>
      <c r="AH110">
        <f t="shared" si="124"/>
        <v>0</v>
      </c>
      <c r="AI110">
        <f t="shared" si="125"/>
        <v>0</v>
      </c>
      <c r="AJ110">
        <f t="shared" si="126"/>
        <v>0</v>
      </c>
      <c r="AK110">
        <f t="shared" si="127"/>
        <v>0</v>
      </c>
      <c r="AL110">
        <f t="shared" si="128"/>
        <v>0</v>
      </c>
      <c r="AM110">
        <f t="shared" si="129"/>
        <v>0</v>
      </c>
      <c r="AN110">
        <f t="shared" si="130"/>
        <v>0</v>
      </c>
      <c r="AO110">
        <f t="shared" si="131"/>
        <v>0</v>
      </c>
      <c r="AP110">
        <f t="shared" si="132"/>
        <v>0</v>
      </c>
      <c r="AQ110">
        <f t="shared" si="133"/>
        <v>0</v>
      </c>
      <c r="AR110">
        <f t="shared" si="134"/>
        <v>0</v>
      </c>
      <c r="AS110">
        <f t="shared" si="135"/>
        <v>0</v>
      </c>
      <c r="AT110">
        <f t="shared" si="136"/>
        <v>0</v>
      </c>
    </row>
    <row r="111" spans="1:50" ht="20.100000000000001" customHeight="1">
      <c r="A111" s="38" t="s">
        <v>327</v>
      </c>
      <c r="B111" s="38" t="s">
        <v>418</v>
      </c>
      <c r="C111" s="39" t="s">
        <v>53</v>
      </c>
      <c r="D111" s="50">
        <v>41</v>
      </c>
      <c r="E111" s="50"/>
      <c r="F111" s="50">
        <f t="shared" si="137"/>
        <v>0</v>
      </c>
      <c r="G111" s="50"/>
      <c r="H111" s="50">
        <f t="shared" si="138"/>
        <v>0</v>
      </c>
      <c r="I111" s="50">
        <f>ROUNDUP(일위대가목록!K11, 0)</f>
        <v>0</v>
      </c>
      <c r="J111" s="50">
        <f t="shared" si="139"/>
        <v>0</v>
      </c>
      <c r="K111" s="50">
        <f t="shared" si="106"/>
        <v>0</v>
      </c>
      <c r="L111" s="41" t="s">
        <v>417</v>
      </c>
      <c r="N111" t="str">
        <f>""</f>
        <v/>
      </c>
      <c r="O111" s="1" t="s">
        <v>281</v>
      </c>
      <c r="P111">
        <v>1</v>
      </c>
      <c r="Q111">
        <f t="shared" si="107"/>
        <v>0</v>
      </c>
      <c r="R111">
        <f t="shared" si="108"/>
        <v>0</v>
      </c>
      <c r="S111">
        <f t="shared" si="109"/>
        <v>0</v>
      </c>
      <c r="T111">
        <f t="shared" si="110"/>
        <v>0</v>
      </c>
      <c r="U111">
        <f t="shared" si="111"/>
        <v>0</v>
      </c>
      <c r="V111">
        <f t="shared" si="112"/>
        <v>0</v>
      </c>
      <c r="W111">
        <f t="shared" si="113"/>
        <v>0</v>
      </c>
      <c r="X111">
        <f t="shared" si="114"/>
        <v>0</v>
      </c>
      <c r="Y111">
        <f t="shared" si="115"/>
        <v>0</v>
      </c>
      <c r="Z111">
        <f t="shared" si="116"/>
        <v>0</v>
      </c>
      <c r="AA111">
        <f t="shared" si="117"/>
        <v>0</v>
      </c>
      <c r="AB111">
        <f t="shared" si="118"/>
        <v>0</v>
      </c>
      <c r="AC111">
        <f t="shared" si="119"/>
        <v>0</v>
      </c>
      <c r="AD111">
        <f t="shared" si="120"/>
        <v>0</v>
      </c>
      <c r="AE111">
        <f t="shared" si="121"/>
        <v>0</v>
      </c>
      <c r="AF111">
        <f t="shared" si="122"/>
        <v>0</v>
      </c>
      <c r="AG111">
        <f t="shared" si="123"/>
        <v>0</v>
      </c>
      <c r="AH111">
        <f t="shared" si="124"/>
        <v>0</v>
      </c>
      <c r="AI111">
        <f t="shared" si="125"/>
        <v>0</v>
      </c>
      <c r="AJ111">
        <f t="shared" si="126"/>
        <v>0</v>
      </c>
      <c r="AK111">
        <f t="shared" si="127"/>
        <v>0</v>
      </c>
      <c r="AL111">
        <f t="shared" si="128"/>
        <v>0</v>
      </c>
      <c r="AM111">
        <f t="shared" si="129"/>
        <v>0</v>
      </c>
      <c r="AN111">
        <f t="shared" si="130"/>
        <v>0</v>
      </c>
      <c r="AO111">
        <f t="shared" si="131"/>
        <v>0</v>
      </c>
      <c r="AP111">
        <f t="shared" si="132"/>
        <v>0</v>
      </c>
      <c r="AQ111">
        <f t="shared" si="133"/>
        <v>0</v>
      </c>
      <c r="AR111">
        <f t="shared" si="134"/>
        <v>0</v>
      </c>
      <c r="AS111">
        <f t="shared" si="135"/>
        <v>0</v>
      </c>
      <c r="AT111">
        <f t="shared" si="136"/>
        <v>0</v>
      </c>
    </row>
    <row r="112" spans="1:50" ht="20.100000000000001" customHeight="1">
      <c r="A112" s="38" t="s">
        <v>186</v>
      </c>
      <c r="B112" s="38" t="s">
        <v>190</v>
      </c>
      <c r="C112" s="39" t="s">
        <v>64</v>
      </c>
      <c r="D112" s="50">
        <v>8</v>
      </c>
      <c r="E112" s="50"/>
      <c r="F112" s="50">
        <f t="shared" si="137"/>
        <v>0</v>
      </c>
      <c r="G112" s="50"/>
      <c r="H112" s="50">
        <f t="shared" si="138"/>
        <v>0</v>
      </c>
      <c r="I112" s="50">
        <v>0</v>
      </c>
      <c r="J112" s="50">
        <f t="shared" si="139"/>
        <v>0</v>
      </c>
      <c r="K112" s="50">
        <f t="shared" si="106"/>
        <v>0</v>
      </c>
      <c r="L112" s="40"/>
      <c r="N112" t="str">
        <f>"01"</f>
        <v>01</v>
      </c>
      <c r="O112" s="1" t="s">
        <v>281</v>
      </c>
      <c r="P112">
        <v>1</v>
      </c>
      <c r="Q112">
        <f t="shared" si="107"/>
        <v>0</v>
      </c>
      <c r="R112">
        <f t="shared" si="108"/>
        <v>0</v>
      </c>
      <c r="S112">
        <f t="shared" si="109"/>
        <v>0</v>
      </c>
      <c r="T112">
        <f t="shared" si="110"/>
        <v>0</v>
      </c>
      <c r="U112">
        <f t="shared" si="111"/>
        <v>0</v>
      </c>
      <c r="V112">
        <f t="shared" si="112"/>
        <v>0</v>
      </c>
      <c r="W112">
        <f t="shared" si="113"/>
        <v>0</v>
      </c>
      <c r="X112">
        <f t="shared" si="114"/>
        <v>0</v>
      </c>
      <c r="Y112">
        <f t="shared" si="115"/>
        <v>0</v>
      </c>
      <c r="Z112">
        <f t="shared" si="116"/>
        <v>0</v>
      </c>
      <c r="AA112">
        <f t="shared" si="117"/>
        <v>0</v>
      </c>
      <c r="AB112">
        <f t="shared" si="118"/>
        <v>0</v>
      </c>
      <c r="AC112">
        <f t="shared" si="119"/>
        <v>0</v>
      </c>
      <c r="AD112">
        <f t="shared" si="120"/>
        <v>0</v>
      </c>
      <c r="AE112">
        <f t="shared" si="121"/>
        <v>0</v>
      </c>
      <c r="AF112">
        <f t="shared" si="122"/>
        <v>0</v>
      </c>
      <c r="AG112">
        <f t="shared" si="123"/>
        <v>0</v>
      </c>
      <c r="AH112">
        <f t="shared" si="124"/>
        <v>0</v>
      </c>
      <c r="AI112">
        <f t="shared" si="125"/>
        <v>0</v>
      </c>
      <c r="AJ112">
        <f t="shared" si="126"/>
        <v>0</v>
      </c>
      <c r="AK112">
        <f t="shared" si="127"/>
        <v>0</v>
      </c>
      <c r="AL112">
        <f t="shared" si="128"/>
        <v>0</v>
      </c>
      <c r="AM112">
        <f t="shared" si="129"/>
        <v>0</v>
      </c>
      <c r="AN112">
        <f t="shared" si="130"/>
        <v>0</v>
      </c>
      <c r="AO112">
        <f t="shared" si="131"/>
        <v>0</v>
      </c>
      <c r="AP112">
        <f t="shared" si="132"/>
        <v>0</v>
      </c>
      <c r="AQ112">
        <f t="shared" si="133"/>
        <v>0</v>
      </c>
      <c r="AR112">
        <f t="shared" si="134"/>
        <v>0</v>
      </c>
      <c r="AS112">
        <f t="shared" si="135"/>
        <v>0</v>
      </c>
      <c r="AT112">
        <f t="shared" si="136"/>
        <v>0</v>
      </c>
    </row>
    <row r="113" spans="1:49" ht="20.100000000000001" customHeight="1">
      <c r="A113" s="38" t="s">
        <v>186</v>
      </c>
      <c r="B113" s="38" t="s">
        <v>187</v>
      </c>
      <c r="C113" s="39" t="s">
        <v>64</v>
      </c>
      <c r="D113" s="50">
        <v>6</v>
      </c>
      <c r="E113" s="50"/>
      <c r="F113" s="50">
        <f t="shared" si="137"/>
        <v>0</v>
      </c>
      <c r="G113" s="50"/>
      <c r="H113" s="50">
        <f t="shared" si="138"/>
        <v>0</v>
      </c>
      <c r="I113" s="50">
        <v>0</v>
      </c>
      <c r="J113" s="50">
        <f t="shared" si="139"/>
        <v>0</v>
      </c>
      <c r="K113" s="50">
        <f t="shared" si="106"/>
        <v>0</v>
      </c>
      <c r="L113" s="40"/>
      <c r="N113" t="str">
        <f>"01"</f>
        <v>01</v>
      </c>
      <c r="O113" s="1" t="s">
        <v>281</v>
      </c>
      <c r="P113">
        <v>1</v>
      </c>
      <c r="Q113">
        <f t="shared" si="107"/>
        <v>0</v>
      </c>
      <c r="R113">
        <f t="shared" si="108"/>
        <v>0</v>
      </c>
      <c r="S113">
        <f t="shared" si="109"/>
        <v>0</v>
      </c>
      <c r="T113">
        <f t="shared" si="110"/>
        <v>0</v>
      </c>
      <c r="U113">
        <f t="shared" si="111"/>
        <v>0</v>
      </c>
      <c r="V113">
        <f t="shared" si="112"/>
        <v>0</v>
      </c>
      <c r="W113">
        <f t="shared" si="113"/>
        <v>0</v>
      </c>
      <c r="X113">
        <f t="shared" si="114"/>
        <v>0</v>
      </c>
      <c r="Y113">
        <f t="shared" si="115"/>
        <v>0</v>
      </c>
      <c r="Z113">
        <f t="shared" si="116"/>
        <v>0</v>
      </c>
      <c r="AA113">
        <f t="shared" si="117"/>
        <v>0</v>
      </c>
      <c r="AB113">
        <f t="shared" si="118"/>
        <v>0</v>
      </c>
      <c r="AC113">
        <f t="shared" si="119"/>
        <v>0</v>
      </c>
      <c r="AD113">
        <f t="shared" si="120"/>
        <v>0</v>
      </c>
      <c r="AE113">
        <f t="shared" si="121"/>
        <v>0</v>
      </c>
      <c r="AF113">
        <f t="shared" si="122"/>
        <v>0</v>
      </c>
      <c r="AG113">
        <f t="shared" si="123"/>
        <v>0</v>
      </c>
      <c r="AH113">
        <f t="shared" si="124"/>
        <v>0</v>
      </c>
      <c r="AI113">
        <f t="shared" si="125"/>
        <v>0</v>
      </c>
      <c r="AJ113">
        <f t="shared" si="126"/>
        <v>0</v>
      </c>
      <c r="AK113">
        <f t="shared" si="127"/>
        <v>0</v>
      </c>
      <c r="AL113">
        <f t="shared" si="128"/>
        <v>0</v>
      </c>
      <c r="AM113">
        <f t="shared" si="129"/>
        <v>0</v>
      </c>
      <c r="AN113">
        <f t="shared" si="130"/>
        <v>0</v>
      </c>
      <c r="AO113">
        <f t="shared" si="131"/>
        <v>0</v>
      </c>
      <c r="AP113">
        <f t="shared" si="132"/>
        <v>0</v>
      </c>
      <c r="AQ113">
        <f t="shared" si="133"/>
        <v>0</v>
      </c>
      <c r="AR113">
        <f t="shared" si="134"/>
        <v>0</v>
      </c>
      <c r="AS113">
        <f t="shared" si="135"/>
        <v>0</v>
      </c>
      <c r="AT113">
        <f t="shared" si="136"/>
        <v>0</v>
      </c>
    </row>
    <row r="114" spans="1:49" ht="20.100000000000001" customHeight="1">
      <c r="A114" s="38" t="s">
        <v>309</v>
      </c>
      <c r="B114" s="38" t="s">
        <v>223</v>
      </c>
      <c r="C114" s="39" t="s">
        <v>233</v>
      </c>
      <c r="D114" s="50">
        <v>2</v>
      </c>
      <c r="E114" s="50"/>
      <c r="F114" s="50">
        <f t="shared" si="137"/>
        <v>0</v>
      </c>
      <c r="G114" s="50"/>
      <c r="H114" s="50">
        <f t="shared" si="138"/>
        <v>0</v>
      </c>
      <c r="I114" s="50">
        <f>ROUNDUP(일위대가목록!K82, 0)</f>
        <v>0</v>
      </c>
      <c r="J114" s="50">
        <f t="shared" si="139"/>
        <v>0</v>
      </c>
      <c r="K114" s="50">
        <f t="shared" si="106"/>
        <v>0</v>
      </c>
      <c r="L114" s="41" t="s">
        <v>554</v>
      </c>
      <c r="N114" t="str">
        <f>""</f>
        <v/>
      </c>
      <c r="O114" s="1" t="s">
        <v>281</v>
      </c>
      <c r="P114">
        <v>1</v>
      </c>
      <c r="Q114">
        <f t="shared" si="107"/>
        <v>0</v>
      </c>
      <c r="R114">
        <f t="shared" si="108"/>
        <v>0</v>
      </c>
      <c r="S114">
        <f t="shared" si="109"/>
        <v>0</v>
      </c>
      <c r="T114">
        <f t="shared" si="110"/>
        <v>0</v>
      </c>
      <c r="U114">
        <f t="shared" si="111"/>
        <v>0</v>
      </c>
      <c r="V114">
        <f t="shared" si="112"/>
        <v>0</v>
      </c>
      <c r="W114">
        <f t="shared" si="113"/>
        <v>0</v>
      </c>
      <c r="X114">
        <f t="shared" si="114"/>
        <v>0</v>
      </c>
      <c r="Y114">
        <f t="shared" si="115"/>
        <v>0</v>
      </c>
      <c r="Z114">
        <f t="shared" si="116"/>
        <v>0</v>
      </c>
      <c r="AA114">
        <f t="shared" si="117"/>
        <v>0</v>
      </c>
      <c r="AB114">
        <f t="shared" si="118"/>
        <v>0</v>
      </c>
      <c r="AC114">
        <f t="shared" si="119"/>
        <v>0</v>
      </c>
      <c r="AD114">
        <f t="shared" si="120"/>
        <v>0</v>
      </c>
      <c r="AE114">
        <f t="shared" si="121"/>
        <v>0</v>
      </c>
      <c r="AF114">
        <f t="shared" si="122"/>
        <v>0</v>
      </c>
      <c r="AG114">
        <f t="shared" si="123"/>
        <v>0</v>
      </c>
      <c r="AH114">
        <f t="shared" si="124"/>
        <v>0</v>
      </c>
      <c r="AI114">
        <f t="shared" si="125"/>
        <v>0</v>
      </c>
      <c r="AJ114">
        <f t="shared" si="126"/>
        <v>0</v>
      </c>
      <c r="AK114">
        <f t="shared" si="127"/>
        <v>0</v>
      </c>
      <c r="AL114">
        <f t="shared" si="128"/>
        <v>0</v>
      </c>
      <c r="AM114">
        <f t="shared" si="129"/>
        <v>0</v>
      </c>
      <c r="AN114">
        <f t="shared" si="130"/>
        <v>0</v>
      </c>
      <c r="AO114">
        <f t="shared" si="131"/>
        <v>0</v>
      </c>
      <c r="AP114">
        <f t="shared" si="132"/>
        <v>0</v>
      </c>
      <c r="AQ114">
        <f t="shared" si="133"/>
        <v>0</v>
      </c>
      <c r="AR114">
        <f t="shared" si="134"/>
        <v>0</v>
      </c>
      <c r="AS114">
        <f t="shared" si="135"/>
        <v>0</v>
      </c>
      <c r="AT114">
        <f t="shared" si="136"/>
        <v>0</v>
      </c>
    </row>
    <row r="115" spans="1:49" ht="20.100000000000001" customHeight="1">
      <c r="A115" s="38" t="s">
        <v>318</v>
      </c>
      <c r="B115" s="38" t="s">
        <v>66</v>
      </c>
      <c r="C115" s="39" t="s">
        <v>233</v>
      </c>
      <c r="D115" s="50">
        <v>29</v>
      </c>
      <c r="E115" s="50"/>
      <c r="F115" s="50">
        <f t="shared" si="137"/>
        <v>0</v>
      </c>
      <c r="G115" s="50"/>
      <c r="H115" s="50">
        <f t="shared" si="138"/>
        <v>0</v>
      </c>
      <c r="I115" s="50">
        <f>ROUNDUP(일위대가목록!K52, 0)</f>
        <v>0</v>
      </c>
      <c r="J115" s="50">
        <f t="shared" si="139"/>
        <v>0</v>
      </c>
      <c r="K115" s="50">
        <f t="shared" si="106"/>
        <v>0</v>
      </c>
      <c r="L115" s="41" t="s">
        <v>320</v>
      </c>
      <c r="N115" t="str">
        <f>""</f>
        <v/>
      </c>
      <c r="O115" s="1" t="s">
        <v>281</v>
      </c>
      <c r="P115">
        <v>1</v>
      </c>
      <c r="Q115">
        <f t="shared" si="107"/>
        <v>0</v>
      </c>
      <c r="R115">
        <f t="shared" si="108"/>
        <v>0</v>
      </c>
      <c r="S115">
        <f t="shared" si="109"/>
        <v>0</v>
      </c>
      <c r="T115">
        <f t="shared" si="110"/>
        <v>0</v>
      </c>
      <c r="U115">
        <f t="shared" si="111"/>
        <v>0</v>
      </c>
      <c r="V115">
        <f t="shared" si="112"/>
        <v>0</v>
      </c>
      <c r="W115">
        <f t="shared" si="113"/>
        <v>0</v>
      </c>
      <c r="X115">
        <f t="shared" si="114"/>
        <v>0</v>
      </c>
      <c r="Y115">
        <f t="shared" si="115"/>
        <v>0</v>
      </c>
      <c r="Z115">
        <f t="shared" si="116"/>
        <v>0</v>
      </c>
      <c r="AA115">
        <f t="shared" si="117"/>
        <v>0</v>
      </c>
      <c r="AB115">
        <f t="shared" si="118"/>
        <v>0</v>
      </c>
      <c r="AC115">
        <f t="shared" si="119"/>
        <v>0</v>
      </c>
      <c r="AD115">
        <f t="shared" si="120"/>
        <v>0</v>
      </c>
      <c r="AE115">
        <f t="shared" si="121"/>
        <v>0</v>
      </c>
      <c r="AF115">
        <f t="shared" si="122"/>
        <v>0</v>
      </c>
      <c r="AG115">
        <f t="shared" si="123"/>
        <v>0</v>
      </c>
      <c r="AH115">
        <f t="shared" si="124"/>
        <v>0</v>
      </c>
      <c r="AI115">
        <f t="shared" si="125"/>
        <v>0</v>
      </c>
      <c r="AJ115">
        <f t="shared" si="126"/>
        <v>0</v>
      </c>
      <c r="AK115">
        <f t="shared" si="127"/>
        <v>0</v>
      </c>
      <c r="AL115">
        <f t="shared" si="128"/>
        <v>0</v>
      </c>
      <c r="AM115">
        <f t="shared" si="129"/>
        <v>0</v>
      </c>
      <c r="AN115">
        <f t="shared" si="130"/>
        <v>0</v>
      </c>
      <c r="AO115">
        <f t="shared" si="131"/>
        <v>0</v>
      </c>
      <c r="AP115">
        <f t="shared" si="132"/>
        <v>0</v>
      </c>
      <c r="AQ115">
        <f t="shared" si="133"/>
        <v>0</v>
      </c>
      <c r="AR115">
        <f t="shared" si="134"/>
        <v>0</v>
      </c>
      <c r="AS115">
        <f t="shared" si="135"/>
        <v>0</v>
      </c>
      <c r="AT115">
        <f t="shared" si="136"/>
        <v>0</v>
      </c>
    </row>
    <row r="116" spans="1:49" ht="20.100000000000001" customHeight="1">
      <c r="A116" s="38" t="s">
        <v>318</v>
      </c>
      <c r="B116" s="38" t="s">
        <v>223</v>
      </c>
      <c r="C116" s="39" t="s">
        <v>233</v>
      </c>
      <c r="D116" s="50">
        <v>18</v>
      </c>
      <c r="E116" s="50"/>
      <c r="F116" s="50">
        <f t="shared" si="137"/>
        <v>0</v>
      </c>
      <c r="G116" s="50"/>
      <c r="H116" s="50">
        <f t="shared" si="138"/>
        <v>0</v>
      </c>
      <c r="I116" s="50">
        <f>ROUNDUP(일위대가목록!K54, 0)</f>
        <v>0</v>
      </c>
      <c r="J116" s="50">
        <f t="shared" si="139"/>
        <v>0</v>
      </c>
      <c r="K116" s="50">
        <f t="shared" si="106"/>
        <v>0</v>
      </c>
      <c r="L116" s="41" t="s">
        <v>322</v>
      </c>
      <c r="N116" t="str">
        <f>""</f>
        <v/>
      </c>
      <c r="O116" s="1" t="s">
        <v>281</v>
      </c>
      <c r="P116">
        <v>1</v>
      </c>
      <c r="Q116">
        <f t="shared" si="107"/>
        <v>0</v>
      </c>
      <c r="R116">
        <f t="shared" si="108"/>
        <v>0</v>
      </c>
      <c r="S116">
        <f t="shared" si="109"/>
        <v>0</v>
      </c>
      <c r="T116">
        <f t="shared" si="110"/>
        <v>0</v>
      </c>
      <c r="U116">
        <f t="shared" si="111"/>
        <v>0</v>
      </c>
      <c r="V116">
        <f t="shared" si="112"/>
        <v>0</v>
      </c>
      <c r="W116">
        <f t="shared" si="113"/>
        <v>0</v>
      </c>
      <c r="X116">
        <f t="shared" si="114"/>
        <v>0</v>
      </c>
      <c r="Y116">
        <f t="shared" si="115"/>
        <v>0</v>
      </c>
      <c r="Z116">
        <f t="shared" si="116"/>
        <v>0</v>
      </c>
      <c r="AA116">
        <f t="shared" si="117"/>
        <v>0</v>
      </c>
      <c r="AB116">
        <f t="shared" si="118"/>
        <v>0</v>
      </c>
      <c r="AC116">
        <f t="shared" si="119"/>
        <v>0</v>
      </c>
      <c r="AD116">
        <f t="shared" si="120"/>
        <v>0</v>
      </c>
      <c r="AE116">
        <f t="shared" si="121"/>
        <v>0</v>
      </c>
      <c r="AF116">
        <f t="shared" si="122"/>
        <v>0</v>
      </c>
      <c r="AG116">
        <f t="shared" si="123"/>
        <v>0</v>
      </c>
      <c r="AH116">
        <f t="shared" si="124"/>
        <v>0</v>
      </c>
      <c r="AI116">
        <f t="shared" si="125"/>
        <v>0</v>
      </c>
      <c r="AJ116">
        <f t="shared" si="126"/>
        <v>0</v>
      </c>
      <c r="AK116">
        <f t="shared" si="127"/>
        <v>0</v>
      </c>
      <c r="AL116">
        <f t="shared" si="128"/>
        <v>0</v>
      </c>
      <c r="AM116">
        <f t="shared" si="129"/>
        <v>0</v>
      </c>
      <c r="AN116">
        <f t="shared" si="130"/>
        <v>0</v>
      </c>
      <c r="AO116">
        <f t="shared" si="131"/>
        <v>0</v>
      </c>
      <c r="AP116">
        <f t="shared" si="132"/>
        <v>0</v>
      </c>
      <c r="AQ116">
        <f t="shared" si="133"/>
        <v>0</v>
      </c>
      <c r="AR116">
        <f t="shared" si="134"/>
        <v>0</v>
      </c>
      <c r="AS116">
        <f t="shared" si="135"/>
        <v>0</v>
      </c>
      <c r="AT116">
        <f t="shared" si="136"/>
        <v>0</v>
      </c>
    </row>
    <row r="117" spans="1:49" ht="20.100000000000001" customHeight="1">
      <c r="A117" s="38" t="s">
        <v>71</v>
      </c>
      <c r="B117" s="38" t="s">
        <v>73</v>
      </c>
      <c r="C117" s="39" t="s">
        <v>64</v>
      </c>
      <c r="D117" s="50">
        <f>공량산출서!F72</f>
        <v>0</v>
      </c>
      <c r="E117" s="50"/>
      <c r="F117" s="50">
        <f t="shared" si="137"/>
        <v>0</v>
      </c>
      <c r="G117" s="50"/>
      <c r="H117" s="50">
        <f t="shared" si="138"/>
        <v>0</v>
      </c>
      <c r="I117" s="50">
        <v>0</v>
      </c>
      <c r="J117" s="50">
        <f t="shared" si="139"/>
        <v>0</v>
      </c>
      <c r="K117" s="50">
        <f t="shared" si="106"/>
        <v>0</v>
      </c>
      <c r="L117" s="40"/>
      <c r="N117" t="str">
        <f>"01"</f>
        <v>01</v>
      </c>
      <c r="O117" s="1" t="s">
        <v>281</v>
      </c>
      <c r="P117">
        <v>1</v>
      </c>
      <c r="Q117">
        <f t="shared" si="107"/>
        <v>0</v>
      </c>
      <c r="R117">
        <f t="shared" si="108"/>
        <v>0</v>
      </c>
      <c r="S117">
        <f t="shared" si="109"/>
        <v>0</v>
      </c>
      <c r="T117">
        <f t="shared" si="110"/>
        <v>0</v>
      </c>
      <c r="U117">
        <f t="shared" si="111"/>
        <v>0</v>
      </c>
      <c r="V117">
        <f t="shared" si="112"/>
        <v>0</v>
      </c>
      <c r="W117">
        <f t="shared" si="113"/>
        <v>0</v>
      </c>
      <c r="X117">
        <f t="shared" si="114"/>
        <v>0</v>
      </c>
      <c r="Y117">
        <f t="shared" si="115"/>
        <v>0</v>
      </c>
      <c r="Z117">
        <f t="shared" si="116"/>
        <v>0</v>
      </c>
      <c r="AA117">
        <f t="shared" si="117"/>
        <v>0</v>
      </c>
      <c r="AB117">
        <f t="shared" si="118"/>
        <v>0</v>
      </c>
      <c r="AC117">
        <f t="shared" si="119"/>
        <v>0</v>
      </c>
      <c r="AD117">
        <f t="shared" si="120"/>
        <v>0</v>
      </c>
      <c r="AE117">
        <f t="shared" si="121"/>
        <v>0</v>
      </c>
      <c r="AF117">
        <f t="shared" si="122"/>
        <v>0</v>
      </c>
      <c r="AG117">
        <f t="shared" si="123"/>
        <v>0</v>
      </c>
      <c r="AH117">
        <f t="shared" si="124"/>
        <v>0</v>
      </c>
      <c r="AI117">
        <f t="shared" si="125"/>
        <v>0</v>
      </c>
      <c r="AJ117">
        <f t="shared" si="126"/>
        <v>0</v>
      </c>
      <c r="AK117">
        <f t="shared" si="127"/>
        <v>0</v>
      </c>
      <c r="AL117">
        <f t="shared" si="128"/>
        <v>0</v>
      </c>
      <c r="AM117">
        <f t="shared" si="129"/>
        <v>0</v>
      </c>
      <c r="AN117">
        <f t="shared" si="130"/>
        <v>0</v>
      </c>
      <c r="AO117">
        <f t="shared" si="131"/>
        <v>0</v>
      </c>
      <c r="AP117">
        <f t="shared" si="132"/>
        <v>0</v>
      </c>
      <c r="AQ117">
        <f t="shared" si="133"/>
        <v>0</v>
      </c>
      <c r="AR117">
        <f t="shared" si="134"/>
        <v>0</v>
      </c>
      <c r="AS117">
        <f t="shared" si="135"/>
        <v>0</v>
      </c>
      <c r="AT117">
        <f t="shared" si="136"/>
        <v>0</v>
      </c>
    </row>
    <row r="118" spans="1:49" ht="20.100000000000001" customHeight="1">
      <c r="A118" s="38" t="s">
        <v>222</v>
      </c>
      <c r="B118" s="38" t="s">
        <v>66</v>
      </c>
      <c r="C118" s="39" t="s">
        <v>40</v>
      </c>
      <c r="D118" s="50">
        <v>40</v>
      </c>
      <c r="E118" s="50"/>
      <c r="F118" s="50">
        <f t="shared" si="137"/>
        <v>0</v>
      </c>
      <c r="G118" s="50"/>
      <c r="H118" s="50">
        <f t="shared" si="138"/>
        <v>0</v>
      </c>
      <c r="I118" s="50">
        <f>ROUNDUP(일위대가목록!K77, 0)</f>
        <v>0</v>
      </c>
      <c r="J118" s="50">
        <f t="shared" si="139"/>
        <v>0</v>
      </c>
      <c r="K118" s="50">
        <f t="shared" si="106"/>
        <v>0</v>
      </c>
      <c r="L118" s="41" t="s">
        <v>547</v>
      </c>
      <c r="N118" t="str">
        <f>""</f>
        <v/>
      </c>
      <c r="O118" s="1" t="s">
        <v>281</v>
      </c>
      <c r="P118">
        <v>1</v>
      </c>
      <c r="Q118">
        <f t="shared" si="107"/>
        <v>0</v>
      </c>
      <c r="R118">
        <f t="shared" si="108"/>
        <v>0</v>
      </c>
      <c r="S118">
        <f t="shared" si="109"/>
        <v>0</v>
      </c>
      <c r="T118">
        <f t="shared" si="110"/>
        <v>0</v>
      </c>
      <c r="U118">
        <f t="shared" si="111"/>
        <v>0</v>
      </c>
      <c r="V118">
        <f t="shared" si="112"/>
        <v>0</v>
      </c>
      <c r="W118">
        <f t="shared" si="113"/>
        <v>0</v>
      </c>
      <c r="X118">
        <f t="shared" si="114"/>
        <v>0</v>
      </c>
      <c r="Y118">
        <f t="shared" si="115"/>
        <v>0</v>
      </c>
      <c r="Z118">
        <f t="shared" si="116"/>
        <v>0</v>
      </c>
      <c r="AA118">
        <f t="shared" si="117"/>
        <v>0</v>
      </c>
      <c r="AB118">
        <f t="shared" si="118"/>
        <v>0</v>
      </c>
      <c r="AC118">
        <f t="shared" si="119"/>
        <v>0</v>
      </c>
      <c r="AD118">
        <f t="shared" si="120"/>
        <v>0</v>
      </c>
      <c r="AE118">
        <f t="shared" si="121"/>
        <v>0</v>
      </c>
      <c r="AF118">
        <f t="shared" si="122"/>
        <v>0</v>
      </c>
      <c r="AG118">
        <f t="shared" si="123"/>
        <v>0</v>
      </c>
      <c r="AH118">
        <f t="shared" si="124"/>
        <v>0</v>
      </c>
      <c r="AI118">
        <f t="shared" si="125"/>
        <v>0</v>
      </c>
      <c r="AJ118">
        <f t="shared" si="126"/>
        <v>0</v>
      </c>
      <c r="AK118">
        <f t="shared" si="127"/>
        <v>0</v>
      </c>
      <c r="AL118">
        <f t="shared" si="128"/>
        <v>0</v>
      </c>
      <c r="AM118">
        <f t="shared" si="129"/>
        <v>0</v>
      </c>
      <c r="AN118">
        <f t="shared" si="130"/>
        <v>0</v>
      </c>
      <c r="AO118">
        <f t="shared" si="131"/>
        <v>0</v>
      </c>
      <c r="AP118">
        <f t="shared" si="132"/>
        <v>0</v>
      </c>
      <c r="AQ118">
        <f t="shared" si="133"/>
        <v>0</v>
      </c>
      <c r="AR118">
        <f t="shared" si="134"/>
        <v>0</v>
      </c>
      <c r="AS118">
        <f t="shared" si="135"/>
        <v>0</v>
      </c>
      <c r="AT118">
        <f t="shared" si="136"/>
        <v>0</v>
      </c>
    </row>
    <row r="119" spans="1:49" ht="20.100000000000001" customHeight="1">
      <c r="A119" s="38" t="s">
        <v>222</v>
      </c>
      <c r="B119" s="38" t="s">
        <v>223</v>
      </c>
      <c r="C119" s="39" t="s">
        <v>40</v>
      </c>
      <c r="D119" s="50">
        <v>20</v>
      </c>
      <c r="E119" s="50"/>
      <c r="F119" s="50">
        <f t="shared" si="137"/>
        <v>0</v>
      </c>
      <c r="G119" s="50"/>
      <c r="H119" s="50">
        <f t="shared" si="138"/>
        <v>0</v>
      </c>
      <c r="I119" s="50">
        <f>ROUNDUP(일위대가목록!K78, 0)</f>
        <v>0</v>
      </c>
      <c r="J119" s="50">
        <f t="shared" si="139"/>
        <v>0</v>
      </c>
      <c r="K119" s="50">
        <f t="shared" si="106"/>
        <v>0</v>
      </c>
      <c r="L119" s="41" t="s">
        <v>548</v>
      </c>
      <c r="N119" t="str">
        <f>""</f>
        <v/>
      </c>
      <c r="O119" s="1" t="s">
        <v>281</v>
      </c>
      <c r="P119">
        <v>1</v>
      </c>
      <c r="Q119">
        <f t="shared" si="107"/>
        <v>0</v>
      </c>
      <c r="R119">
        <f t="shared" si="108"/>
        <v>0</v>
      </c>
      <c r="S119">
        <f t="shared" si="109"/>
        <v>0</v>
      </c>
      <c r="T119">
        <f t="shared" si="110"/>
        <v>0</v>
      </c>
      <c r="U119">
        <f t="shared" si="111"/>
        <v>0</v>
      </c>
      <c r="V119">
        <f t="shared" si="112"/>
        <v>0</v>
      </c>
      <c r="W119">
        <f t="shared" si="113"/>
        <v>0</v>
      </c>
      <c r="X119">
        <f t="shared" si="114"/>
        <v>0</v>
      </c>
      <c r="Y119">
        <f t="shared" si="115"/>
        <v>0</v>
      </c>
      <c r="Z119">
        <f t="shared" si="116"/>
        <v>0</v>
      </c>
      <c r="AA119">
        <f t="shared" si="117"/>
        <v>0</v>
      </c>
      <c r="AB119">
        <f t="shared" si="118"/>
        <v>0</v>
      </c>
      <c r="AC119">
        <f t="shared" si="119"/>
        <v>0</v>
      </c>
      <c r="AD119">
        <f t="shared" si="120"/>
        <v>0</v>
      </c>
      <c r="AE119">
        <f t="shared" si="121"/>
        <v>0</v>
      </c>
      <c r="AF119">
        <f t="shared" si="122"/>
        <v>0</v>
      </c>
      <c r="AG119">
        <f t="shared" si="123"/>
        <v>0</v>
      </c>
      <c r="AH119">
        <f t="shared" si="124"/>
        <v>0</v>
      </c>
      <c r="AI119">
        <f t="shared" si="125"/>
        <v>0</v>
      </c>
      <c r="AJ119">
        <f t="shared" si="126"/>
        <v>0</v>
      </c>
      <c r="AK119">
        <f t="shared" si="127"/>
        <v>0</v>
      </c>
      <c r="AL119">
        <f t="shared" si="128"/>
        <v>0</v>
      </c>
      <c r="AM119">
        <f t="shared" si="129"/>
        <v>0</v>
      </c>
      <c r="AN119">
        <f t="shared" si="130"/>
        <v>0</v>
      </c>
      <c r="AO119">
        <f t="shared" si="131"/>
        <v>0</v>
      </c>
      <c r="AP119">
        <f t="shared" si="132"/>
        <v>0</v>
      </c>
      <c r="AQ119">
        <f t="shared" si="133"/>
        <v>0</v>
      </c>
      <c r="AR119">
        <f t="shared" si="134"/>
        <v>0</v>
      </c>
      <c r="AS119">
        <f t="shared" si="135"/>
        <v>0</v>
      </c>
      <c r="AT119">
        <f t="shared" si="136"/>
        <v>0</v>
      </c>
    </row>
    <row r="120" spans="1:49" ht="20.100000000000001" customHeight="1">
      <c r="A120" s="38" t="s">
        <v>424</v>
      </c>
      <c r="B120" s="38" t="s">
        <v>425</v>
      </c>
      <c r="C120" s="39" t="s">
        <v>233</v>
      </c>
      <c r="D120" s="50">
        <v>9</v>
      </c>
      <c r="E120" s="50"/>
      <c r="F120" s="50">
        <f t="shared" si="137"/>
        <v>0</v>
      </c>
      <c r="G120" s="50"/>
      <c r="H120" s="50">
        <f t="shared" si="138"/>
        <v>0</v>
      </c>
      <c r="I120" s="50">
        <f>ROUNDUP(일위대가목록!K14, 0)</f>
        <v>0</v>
      </c>
      <c r="J120" s="50">
        <f t="shared" si="139"/>
        <v>0</v>
      </c>
      <c r="K120" s="50">
        <f t="shared" si="106"/>
        <v>0</v>
      </c>
      <c r="L120" s="41" t="s">
        <v>423</v>
      </c>
      <c r="N120" t="str">
        <f>""</f>
        <v/>
      </c>
      <c r="O120" s="1" t="s">
        <v>281</v>
      </c>
      <c r="P120">
        <v>1</v>
      </c>
      <c r="Q120">
        <f t="shared" si="107"/>
        <v>0</v>
      </c>
      <c r="R120">
        <f t="shared" si="108"/>
        <v>0</v>
      </c>
      <c r="S120">
        <f t="shared" si="109"/>
        <v>0</v>
      </c>
      <c r="T120">
        <f t="shared" si="110"/>
        <v>0</v>
      </c>
      <c r="U120">
        <f t="shared" si="111"/>
        <v>0</v>
      </c>
      <c r="V120">
        <f t="shared" si="112"/>
        <v>0</v>
      </c>
      <c r="W120">
        <f t="shared" si="113"/>
        <v>0</v>
      </c>
      <c r="X120">
        <f t="shared" si="114"/>
        <v>0</v>
      </c>
      <c r="Y120">
        <f t="shared" si="115"/>
        <v>0</v>
      </c>
      <c r="Z120">
        <f t="shared" si="116"/>
        <v>0</v>
      </c>
      <c r="AA120">
        <f t="shared" si="117"/>
        <v>0</v>
      </c>
      <c r="AB120">
        <f t="shared" si="118"/>
        <v>0</v>
      </c>
      <c r="AC120">
        <f t="shared" si="119"/>
        <v>0</v>
      </c>
      <c r="AD120">
        <f t="shared" si="120"/>
        <v>0</v>
      </c>
      <c r="AE120">
        <f t="shared" si="121"/>
        <v>0</v>
      </c>
      <c r="AF120">
        <f t="shared" si="122"/>
        <v>0</v>
      </c>
      <c r="AG120">
        <f t="shared" si="123"/>
        <v>0</v>
      </c>
      <c r="AH120">
        <f t="shared" si="124"/>
        <v>0</v>
      </c>
      <c r="AI120">
        <f t="shared" si="125"/>
        <v>0</v>
      </c>
      <c r="AJ120">
        <f t="shared" si="126"/>
        <v>0</v>
      </c>
      <c r="AK120">
        <f t="shared" si="127"/>
        <v>0</v>
      </c>
      <c r="AL120">
        <f t="shared" si="128"/>
        <v>0</v>
      </c>
      <c r="AM120">
        <f t="shared" si="129"/>
        <v>0</v>
      </c>
      <c r="AN120">
        <f t="shared" si="130"/>
        <v>0</v>
      </c>
      <c r="AO120">
        <f t="shared" si="131"/>
        <v>0</v>
      </c>
      <c r="AP120">
        <f t="shared" si="132"/>
        <v>0</v>
      </c>
      <c r="AQ120">
        <f t="shared" si="133"/>
        <v>0</v>
      </c>
      <c r="AR120">
        <f t="shared" si="134"/>
        <v>0</v>
      </c>
      <c r="AS120">
        <f t="shared" si="135"/>
        <v>0</v>
      </c>
      <c r="AT120">
        <f t="shared" si="136"/>
        <v>0</v>
      </c>
    </row>
    <row r="121" spans="1:49" ht="20.100000000000001" customHeight="1">
      <c r="A121" s="38" t="s">
        <v>424</v>
      </c>
      <c r="B121" s="38" t="s">
        <v>427</v>
      </c>
      <c r="C121" s="39" t="s">
        <v>233</v>
      </c>
      <c r="D121" s="50">
        <v>4</v>
      </c>
      <c r="E121" s="50"/>
      <c r="F121" s="50">
        <f t="shared" si="137"/>
        <v>0</v>
      </c>
      <c r="G121" s="50"/>
      <c r="H121" s="50">
        <f t="shared" si="138"/>
        <v>0</v>
      </c>
      <c r="I121" s="50">
        <f>ROUNDUP(일위대가목록!K15, 0)</f>
        <v>0</v>
      </c>
      <c r="J121" s="50">
        <f t="shared" si="139"/>
        <v>0</v>
      </c>
      <c r="K121" s="50">
        <f t="shared" si="106"/>
        <v>0</v>
      </c>
      <c r="L121" s="41" t="s">
        <v>426</v>
      </c>
      <c r="N121" t="str">
        <f>""</f>
        <v/>
      </c>
      <c r="O121" s="1" t="s">
        <v>281</v>
      </c>
      <c r="P121">
        <v>1</v>
      </c>
      <c r="Q121">
        <f t="shared" si="107"/>
        <v>0</v>
      </c>
      <c r="R121">
        <f t="shared" si="108"/>
        <v>0</v>
      </c>
      <c r="S121">
        <f t="shared" si="109"/>
        <v>0</v>
      </c>
      <c r="T121">
        <f t="shared" si="110"/>
        <v>0</v>
      </c>
      <c r="U121">
        <f t="shared" si="111"/>
        <v>0</v>
      </c>
      <c r="V121">
        <f t="shared" si="112"/>
        <v>0</v>
      </c>
      <c r="W121">
        <f t="shared" si="113"/>
        <v>0</v>
      </c>
      <c r="X121">
        <f t="shared" si="114"/>
        <v>0</v>
      </c>
      <c r="Y121">
        <f t="shared" si="115"/>
        <v>0</v>
      </c>
      <c r="Z121">
        <f t="shared" si="116"/>
        <v>0</v>
      </c>
      <c r="AA121">
        <f t="shared" si="117"/>
        <v>0</v>
      </c>
      <c r="AB121">
        <f t="shared" si="118"/>
        <v>0</v>
      </c>
      <c r="AC121">
        <f t="shared" si="119"/>
        <v>0</v>
      </c>
      <c r="AD121">
        <f t="shared" si="120"/>
        <v>0</v>
      </c>
      <c r="AE121">
        <f t="shared" si="121"/>
        <v>0</v>
      </c>
      <c r="AF121">
        <f t="shared" si="122"/>
        <v>0</v>
      </c>
      <c r="AG121">
        <f t="shared" si="123"/>
        <v>0</v>
      </c>
      <c r="AH121">
        <f t="shared" si="124"/>
        <v>0</v>
      </c>
      <c r="AI121">
        <f t="shared" si="125"/>
        <v>0</v>
      </c>
      <c r="AJ121">
        <f t="shared" si="126"/>
        <v>0</v>
      </c>
      <c r="AK121">
        <f t="shared" si="127"/>
        <v>0</v>
      </c>
      <c r="AL121">
        <f t="shared" si="128"/>
        <v>0</v>
      </c>
      <c r="AM121">
        <f t="shared" si="129"/>
        <v>0</v>
      </c>
      <c r="AN121">
        <f t="shared" si="130"/>
        <v>0</v>
      </c>
      <c r="AO121">
        <f t="shared" si="131"/>
        <v>0</v>
      </c>
      <c r="AP121">
        <f t="shared" si="132"/>
        <v>0</v>
      </c>
      <c r="AQ121">
        <f t="shared" si="133"/>
        <v>0</v>
      </c>
      <c r="AR121">
        <f t="shared" si="134"/>
        <v>0</v>
      </c>
      <c r="AS121">
        <f t="shared" si="135"/>
        <v>0</v>
      </c>
      <c r="AT121">
        <f t="shared" si="136"/>
        <v>0</v>
      </c>
    </row>
    <row r="122" spans="1:49" ht="20.100000000000001" customHeight="1">
      <c r="A122" s="38" t="s">
        <v>248</v>
      </c>
      <c r="B122" s="38" t="s">
        <v>50</v>
      </c>
      <c r="C122" s="39" t="s">
        <v>249</v>
      </c>
      <c r="D122" s="50">
        <f>공량산출서!G85</f>
        <v>0</v>
      </c>
      <c r="E122" s="50"/>
      <c r="F122" s="50">
        <f t="shared" si="137"/>
        <v>0</v>
      </c>
      <c r="G122" s="50"/>
      <c r="H122" s="50">
        <f t="shared" si="138"/>
        <v>0</v>
      </c>
      <c r="I122" s="50">
        <v>0</v>
      </c>
      <c r="J122" s="50">
        <f t="shared" si="139"/>
        <v>0</v>
      </c>
      <c r="K122" s="50">
        <f t="shared" si="106"/>
        <v>0</v>
      </c>
      <c r="L122" s="40"/>
      <c r="N122" t="str">
        <f>"02"</f>
        <v>02</v>
      </c>
      <c r="O122" s="1" t="s">
        <v>281</v>
      </c>
      <c r="P122">
        <v>1</v>
      </c>
      <c r="Q122">
        <f t="shared" si="107"/>
        <v>0</v>
      </c>
      <c r="R122">
        <f t="shared" si="108"/>
        <v>0</v>
      </c>
      <c r="S122">
        <f t="shared" si="109"/>
        <v>0</v>
      </c>
      <c r="T122">
        <f t="shared" si="110"/>
        <v>0</v>
      </c>
      <c r="U122">
        <f t="shared" si="111"/>
        <v>0</v>
      </c>
      <c r="V122">
        <f t="shared" si="112"/>
        <v>0</v>
      </c>
      <c r="W122">
        <f t="shared" si="113"/>
        <v>0</v>
      </c>
      <c r="X122">
        <f t="shared" si="114"/>
        <v>0</v>
      </c>
      <c r="Y122">
        <f t="shared" si="115"/>
        <v>0</v>
      </c>
      <c r="Z122">
        <f t="shared" si="116"/>
        <v>0</v>
      </c>
      <c r="AA122">
        <f t="shared" si="117"/>
        <v>0</v>
      </c>
      <c r="AB122">
        <f t="shared" si="118"/>
        <v>0</v>
      </c>
      <c r="AC122">
        <f t="shared" si="119"/>
        <v>0</v>
      </c>
      <c r="AD122">
        <f t="shared" si="120"/>
        <v>0</v>
      </c>
      <c r="AE122">
        <f t="shared" si="121"/>
        <v>0</v>
      </c>
      <c r="AF122">
        <f t="shared" si="122"/>
        <v>0</v>
      </c>
      <c r="AG122">
        <f t="shared" si="123"/>
        <v>0</v>
      </c>
      <c r="AH122">
        <f t="shared" si="124"/>
        <v>0</v>
      </c>
      <c r="AI122">
        <f t="shared" si="125"/>
        <v>0</v>
      </c>
      <c r="AJ122">
        <f t="shared" si="126"/>
        <v>0</v>
      </c>
      <c r="AK122">
        <f t="shared" si="127"/>
        <v>0</v>
      </c>
      <c r="AL122">
        <f t="shared" si="128"/>
        <v>0</v>
      </c>
      <c r="AM122">
        <f t="shared" si="129"/>
        <v>0</v>
      </c>
      <c r="AN122">
        <f t="shared" si="130"/>
        <v>0</v>
      </c>
      <c r="AO122">
        <f t="shared" si="131"/>
        <v>0</v>
      </c>
      <c r="AP122">
        <f t="shared" si="132"/>
        <v>0</v>
      </c>
      <c r="AQ122">
        <f t="shared" si="133"/>
        <v>0</v>
      </c>
      <c r="AR122">
        <f t="shared" si="134"/>
        <v>0</v>
      </c>
      <c r="AS122">
        <f t="shared" si="135"/>
        <v>0</v>
      </c>
      <c r="AT122">
        <f t="shared" si="136"/>
        <v>0</v>
      </c>
    </row>
    <row r="123" spans="1:49" ht="20.100000000000001" customHeight="1">
      <c r="A123" s="38" t="s">
        <v>248</v>
      </c>
      <c r="B123" s="38" t="s">
        <v>37</v>
      </c>
      <c r="C123" s="39" t="s">
        <v>249</v>
      </c>
      <c r="D123" s="50">
        <f>공량산출서!H85</f>
        <v>0</v>
      </c>
      <c r="E123" s="50"/>
      <c r="F123" s="50">
        <f t="shared" si="137"/>
        <v>0</v>
      </c>
      <c r="G123" s="50"/>
      <c r="H123" s="50">
        <f t="shared" si="138"/>
        <v>0</v>
      </c>
      <c r="I123" s="50">
        <v>0</v>
      </c>
      <c r="J123" s="50">
        <f t="shared" si="139"/>
        <v>0</v>
      </c>
      <c r="K123" s="50">
        <f t="shared" si="106"/>
        <v>0</v>
      </c>
      <c r="L123" s="40"/>
      <c r="N123" t="str">
        <f>"02"</f>
        <v>02</v>
      </c>
      <c r="O123" s="1" t="s">
        <v>281</v>
      </c>
      <c r="P123">
        <v>1</v>
      </c>
      <c r="Q123">
        <f t="shared" si="107"/>
        <v>0</v>
      </c>
      <c r="R123">
        <f t="shared" si="108"/>
        <v>0</v>
      </c>
      <c r="S123">
        <f t="shared" si="109"/>
        <v>0</v>
      </c>
      <c r="T123">
        <f t="shared" si="110"/>
        <v>0</v>
      </c>
      <c r="U123">
        <f t="shared" si="111"/>
        <v>0</v>
      </c>
      <c r="V123">
        <f t="shared" si="112"/>
        <v>0</v>
      </c>
      <c r="W123">
        <f t="shared" si="113"/>
        <v>0</v>
      </c>
      <c r="X123">
        <f t="shared" si="114"/>
        <v>0</v>
      </c>
      <c r="Y123">
        <f t="shared" si="115"/>
        <v>0</v>
      </c>
      <c r="Z123">
        <f t="shared" si="116"/>
        <v>0</v>
      </c>
      <c r="AA123">
        <f t="shared" si="117"/>
        <v>0</v>
      </c>
      <c r="AB123">
        <f t="shared" si="118"/>
        <v>0</v>
      </c>
      <c r="AC123">
        <f t="shared" si="119"/>
        <v>0</v>
      </c>
      <c r="AD123">
        <f t="shared" si="120"/>
        <v>0</v>
      </c>
      <c r="AE123">
        <f t="shared" si="121"/>
        <v>0</v>
      </c>
      <c r="AF123">
        <f t="shared" si="122"/>
        <v>0</v>
      </c>
      <c r="AG123">
        <f t="shared" si="123"/>
        <v>0</v>
      </c>
      <c r="AH123">
        <f t="shared" si="124"/>
        <v>0</v>
      </c>
      <c r="AI123">
        <f t="shared" si="125"/>
        <v>0</v>
      </c>
      <c r="AJ123">
        <f t="shared" si="126"/>
        <v>0</v>
      </c>
      <c r="AK123">
        <f t="shared" si="127"/>
        <v>0</v>
      </c>
      <c r="AL123">
        <f t="shared" si="128"/>
        <v>0</v>
      </c>
      <c r="AM123">
        <f t="shared" si="129"/>
        <v>0</v>
      </c>
      <c r="AN123">
        <f t="shared" si="130"/>
        <v>0</v>
      </c>
      <c r="AO123">
        <f t="shared" si="131"/>
        <v>0</v>
      </c>
      <c r="AP123">
        <f t="shared" si="132"/>
        <v>0</v>
      </c>
      <c r="AQ123">
        <f t="shared" si="133"/>
        <v>0</v>
      </c>
      <c r="AR123">
        <f t="shared" si="134"/>
        <v>0</v>
      </c>
      <c r="AS123">
        <f t="shared" si="135"/>
        <v>0</v>
      </c>
      <c r="AT123">
        <f t="shared" si="136"/>
        <v>0</v>
      </c>
    </row>
    <row r="124" spans="1:49" ht="20.100000000000001" customHeight="1">
      <c r="A124" s="38" t="s">
        <v>282</v>
      </c>
      <c r="B124" s="42" t="str">
        <f>"노무비의 " &amp; M124*100 &amp; "%"</f>
        <v>노무비의 3%</v>
      </c>
      <c r="C124" s="39" t="s">
        <v>1</v>
      </c>
      <c r="D124" s="50">
        <v>1</v>
      </c>
      <c r="E124" s="50"/>
      <c r="F124" s="50">
        <f>ROUNDDOWN((E124)*M124, 0)</f>
        <v>0</v>
      </c>
      <c r="G124" s="50"/>
      <c r="H124" s="50"/>
      <c r="I124" s="50"/>
      <c r="J124" s="50"/>
      <c r="K124" s="50">
        <f t="shared" si="106"/>
        <v>0</v>
      </c>
      <c r="L124" s="40"/>
      <c r="M124">
        <v>0.03</v>
      </c>
      <c r="N124" t="str">
        <f>""</f>
        <v/>
      </c>
      <c r="O124" s="1" t="s">
        <v>281</v>
      </c>
      <c r="P124">
        <v>1</v>
      </c>
      <c r="Q124">
        <f t="shared" si="107"/>
        <v>0</v>
      </c>
      <c r="R124">
        <f t="shared" si="108"/>
        <v>0</v>
      </c>
      <c r="S124">
        <f t="shared" si="109"/>
        <v>0</v>
      </c>
      <c r="T124">
        <f t="shared" si="110"/>
        <v>0</v>
      </c>
      <c r="U124">
        <f t="shared" si="111"/>
        <v>0</v>
      </c>
      <c r="V124">
        <f t="shared" si="112"/>
        <v>0</v>
      </c>
      <c r="W124">
        <f t="shared" si="113"/>
        <v>0</v>
      </c>
      <c r="X124">
        <f t="shared" si="114"/>
        <v>0</v>
      </c>
      <c r="Y124">
        <f t="shared" si="115"/>
        <v>0</v>
      </c>
      <c r="Z124">
        <f t="shared" si="116"/>
        <v>0</v>
      </c>
      <c r="AA124">
        <f t="shared" si="117"/>
        <v>0</v>
      </c>
      <c r="AB124">
        <f t="shared" si="118"/>
        <v>0</v>
      </c>
      <c r="AC124">
        <f t="shared" si="119"/>
        <v>0</v>
      </c>
      <c r="AD124">
        <f t="shared" si="120"/>
        <v>0</v>
      </c>
      <c r="AE124">
        <f t="shared" si="121"/>
        <v>0</v>
      </c>
      <c r="AF124">
        <f t="shared" si="122"/>
        <v>0</v>
      </c>
      <c r="AG124">
        <f t="shared" si="123"/>
        <v>0</v>
      </c>
      <c r="AH124">
        <f t="shared" si="124"/>
        <v>0</v>
      </c>
      <c r="AI124">
        <f t="shared" si="125"/>
        <v>0</v>
      </c>
      <c r="AJ124">
        <f t="shared" si="126"/>
        <v>0</v>
      </c>
      <c r="AK124">
        <f t="shared" si="127"/>
        <v>0</v>
      </c>
      <c r="AL124">
        <f t="shared" si="128"/>
        <v>0</v>
      </c>
      <c r="AM124">
        <f t="shared" si="129"/>
        <v>0</v>
      </c>
      <c r="AN124">
        <f t="shared" si="130"/>
        <v>0</v>
      </c>
      <c r="AO124">
        <f t="shared" si="131"/>
        <v>0</v>
      </c>
      <c r="AP124">
        <f t="shared" si="132"/>
        <v>0</v>
      </c>
      <c r="AQ124">
        <f t="shared" si="133"/>
        <v>0</v>
      </c>
      <c r="AR124">
        <f t="shared" si="134"/>
        <v>0</v>
      </c>
      <c r="AS124">
        <f t="shared" si="135"/>
        <v>0</v>
      </c>
      <c r="AT124">
        <f t="shared" si="136"/>
        <v>0</v>
      </c>
      <c r="AV124" s="1" t="s">
        <v>284</v>
      </c>
      <c r="AW124" s="1" t="s">
        <v>285</v>
      </c>
    </row>
    <row r="125" spans="1:49" ht="20.100000000000001" customHeight="1">
      <c r="A125" s="42"/>
      <c r="B125" s="42"/>
      <c r="C125" s="43"/>
      <c r="D125" s="50"/>
      <c r="E125" s="50"/>
      <c r="F125" s="50"/>
      <c r="G125" s="50"/>
      <c r="H125" s="50"/>
      <c r="I125" s="50"/>
      <c r="J125" s="50"/>
      <c r="K125" s="50"/>
      <c r="L125" s="40"/>
    </row>
    <row r="126" spans="1:49" ht="20.100000000000001" customHeight="1">
      <c r="A126" s="42"/>
      <c r="B126" s="42"/>
      <c r="C126" s="43"/>
      <c r="D126" s="50"/>
      <c r="E126" s="50"/>
      <c r="F126" s="50"/>
      <c r="G126" s="50"/>
      <c r="H126" s="50"/>
      <c r="I126" s="50"/>
      <c r="J126" s="50"/>
      <c r="K126" s="50"/>
      <c r="L126" s="40"/>
    </row>
    <row r="127" spans="1:49" ht="20.100000000000001" customHeight="1">
      <c r="A127" s="42"/>
      <c r="B127" s="42"/>
      <c r="C127" s="43"/>
      <c r="D127" s="50"/>
      <c r="E127" s="50"/>
      <c r="F127" s="50"/>
      <c r="G127" s="50"/>
      <c r="H127" s="50"/>
      <c r="I127" s="50"/>
      <c r="J127" s="50"/>
      <c r="K127" s="50"/>
      <c r="L127" s="40"/>
    </row>
    <row r="128" spans="1:49" ht="20.100000000000001" customHeight="1">
      <c r="A128" s="42"/>
      <c r="B128" s="42"/>
      <c r="C128" s="43"/>
      <c r="D128" s="50"/>
      <c r="E128" s="50"/>
      <c r="F128" s="50"/>
      <c r="G128" s="50"/>
      <c r="H128" s="50"/>
      <c r="I128" s="50"/>
      <c r="J128" s="50"/>
      <c r="K128" s="50"/>
      <c r="L128" s="40"/>
    </row>
    <row r="129" spans="1:50" ht="20.100000000000001" customHeight="1">
      <c r="A129" s="42"/>
      <c r="B129" s="42"/>
      <c r="C129" s="43"/>
      <c r="D129" s="50"/>
      <c r="E129" s="50"/>
      <c r="F129" s="50"/>
      <c r="G129" s="50"/>
      <c r="H129" s="50"/>
      <c r="I129" s="50"/>
      <c r="J129" s="50"/>
      <c r="K129" s="50"/>
      <c r="L129" s="40"/>
    </row>
    <row r="130" spans="1:50" ht="20.100000000000001" customHeight="1">
      <c r="A130" s="42"/>
      <c r="B130" s="42"/>
      <c r="C130" s="43"/>
      <c r="D130" s="50"/>
      <c r="E130" s="50"/>
      <c r="F130" s="50"/>
      <c r="G130" s="50"/>
      <c r="H130" s="50"/>
      <c r="I130" s="50"/>
      <c r="J130" s="50"/>
      <c r="K130" s="50"/>
      <c r="L130" s="40"/>
    </row>
    <row r="131" spans="1:50" ht="20.100000000000001" customHeight="1">
      <c r="A131" s="42"/>
      <c r="B131" s="42"/>
      <c r="C131" s="43"/>
      <c r="D131" s="50"/>
      <c r="E131" s="50"/>
      <c r="F131" s="50"/>
      <c r="G131" s="50"/>
      <c r="H131" s="50"/>
      <c r="I131" s="50"/>
      <c r="J131" s="50"/>
      <c r="K131" s="50"/>
      <c r="L131" s="40"/>
    </row>
    <row r="132" spans="1:50" ht="20.100000000000001" customHeight="1">
      <c r="A132" s="42"/>
      <c r="B132" s="42"/>
      <c r="C132" s="43"/>
      <c r="D132" s="50"/>
      <c r="E132" s="50"/>
      <c r="F132" s="50"/>
      <c r="G132" s="50"/>
      <c r="H132" s="50"/>
      <c r="I132" s="50"/>
      <c r="J132" s="50"/>
      <c r="K132" s="50"/>
      <c r="L132" s="40"/>
    </row>
    <row r="133" spans="1:50" ht="20.100000000000001" customHeight="1">
      <c r="A133" s="42"/>
      <c r="B133" s="42"/>
      <c r="C133" s="43"/>
      <c r="D133" s="50"/>
      <c r="E133" s="50"/>
      <c r="F133" s="50"/>
      <c r="G133" s="50"/>
      <c r="H133" s="50"/>
      <c r="I133" s="50"/>
      <c r="J133" s="50"/>
      <c r="K133" s="50"/>
      <c r="L133" s="40"/>
    </row>
    <row r="134" spans="1:50" ht="20.100000000000001" customHeight="1">
      <c r="A134" s="42"/>
      <c r="B134" s="42"/>
      <c r="C134" s="43"/>
      <c r="D134" s="50"/>
      <c r="E134" s="50"/>
      <c r="F134" s="50"/>
      <c r="G134" s="50"/>
      <c r="H134" s="50"/>
      <c r="I134" s="50"/>
      <c r="J134" s="50"/>
      <c r="K134" s="50"/>
      <c r="L134" s="40"/>
    </row>
    <row r="135" spans="1:50" ht="20.100000000000001" customHeight="1">
      <c r="A135" s="42"/>
      <c r="B135" s="42"/>
      <c r="C135" s="43"/>
      <c r="D135" s="50"/>
      <c r="E135" s="50"/>
      <c r="F135" s="50"/>
      <c r="G135" s="50"/>
      <c r="H135" s="50"/>
      <c r="I135" s="50"/>
      <c r="J135" s="50"/>
      <c r="K135" s="50"/>
      <c r="L135" s="40"/>
    </row>
    <row r="136" spans="1:50" ht="20.100000000000001" customHeight="1">
      <c r="A136" s="42"/>
      <c r="B136" s="42"/>
      <c r="C136" s="43"/>
      <c r="D136" s="50"/>
      <c r="E136" s="50"/>
      <c r="F136" s="50"/>
      <c r="G136" s="50"/>
      <c r="H136" s="50"/>
      <c r="I136" s="50"/>
      <c r="J136" s="50"/>
      <c r="K136" s="50"/>
      <c r="L136" s="40"/>
    </row>
    <row r="137" spans="1:50" ht="20.100000000000001" customHeight="1">
      <c r="A137" s="42"/>
      <c r="B137" s="42"/>
      <c r="C137" s="43"/>
      <c r="D137" s="50"/>
      <c r="E137" s="50"/>
      <c r="F137" s="50"/>
      <c r="G137" s="50"/>
      <c r="H137" s="50"/>
      <c r="I137" s="50"/>
      <c r="J137" s="50"/>
      <c r="K137" s="50"/>
      <c r="L137" s="40"/>
    </row>
    <row r="138" spans="1:50" ht="20.100000000000001" customHeight="1">
      <c r="A138" s="42"/>
      <c r="B138" s="42"/>
      <c r="C138" s="43"/>
      <c r="D138" s="50"/>
      <c r="E138" s="50"/>
      <c r="F138" s="50"/>
      <c r="G138" s="50"/>
      <c r="H138" s="50"/>
      <c r="I138" s="50"/>
      <c r="J138" s="50"/>
      <c r="K138" s="50"/>
      <c r="L138" s="40"/>
    </row>
    <row r="139" spans="1:50" ht="20.100000000000001" customHeight="1">
      <c r="A139" s="42"/>
      <c r="B139" s="42"/>
      <c r="C139" s="43"/>
      <c r="D139" s="50"/>
      <c r="E139" s="50"/>
      <c r="F139" s="50"/>
      <c r="G139" s="50"/>
      <c r="H139" s="50"/>
      <c r="I139" s="50"/>
      <c r="J139" s="50"/>
      <c r="K139" s="50"/>
      <c r="L139" s="40"/>
    </row>
    <row r="140" spans="1:50" ht="20.100000000000001" customHeight="1">
      <c r="A140" s="42"/>
      <c r="B140" s="42"/>
      <c r="C140" s="43"/>
      <c r="D140" s="50"/>
      <c r="E140" s="50"/>
      <c r="F140" s="50"/>
      <c r="G140" s="50"/>
      <c r="H140" s="50"/>
      <c r="I140" s="50"/>
      <c r="J140" s="50"/>
      <c r="K140" s="50"/>
      <c r="L140" s="40"/>
    </row>
    <row r="141" spans="1:50" ht="20.100000000000001" customHeight="1">
      <c r="A141" s="42"/>
      <c r="B141" s="42"/>
      <c r="C141" s="43"/>
      <c r="D141" s="50"/>
      <c r="E141" s="50"/>
      <c r="F141" s="50"/>
      <c r="G141" s="50"/>
      <c r="H141" s="50"/>
      <c r="I141" s="50"/>
      <c r="J141" s="50"/>
      <c r="K141" s="50"/>
      <c r="L141" s="40"/>
    </row>
    <row r="142" spans="1:50" ht="20.100000000000001" customHeight="1">
      <c r="A142" s="42"/>
      <c r="B142" s="42"/>
      <c r="C142" s="43"/>
      <c r="D142" s="50"/>
      <c r="E142" s="50"/>
      <c r="F142" s="50"/>
      <c r="G142" s="50"/>
      <c r="H142" s="50"/>
      <c r="I142" s="50"/>
      <c r="J142" s="50"/>
      <c r="K142" s="50"/>
      <c r="L142" s="40"/>
    </row>
    <row r="143" spans="1:50" ht="20.100000000000001" customHeight="1">
      <c r="A143" s="42"/>
      <c r="B143" s="42"/>
      <c r="C143" s="43"/>
      <c r="D143" s="50"/>
      <c r="E143" s="50"/>
      <c r="F143" s="50"/>
      <c r="G143" s="50"/>
      <c r="H143" s="50"/>
      <c r="I143" s="50"/>
      <c r="J143" s="50"/>
      <c r="K143" s="50"/>
      <c r="L143" s="40"/>
    </row>
    <row r="144" spans="1:50" ht="20.100000000000001" customHeight="1">
      <c r="A144" s="45" t="s">
        <v>48</v>
      </c>
      <c r="B144" s="46"/>
      <c r="C144" s="47"/>
      <c r="D144" s="51"/>
      <c r="E144" s="51"/>
      <c r="F144" s="51">
        <f>ROUNDDOWN(SUMIF(P106:P143, "1", F106:F143), 0)</f>
        <v>0</v>
      </c>
      <c r="G144" s="51"/>
      <c r="H144" s="51">
        <f>ROUNDDOWN(SUMIF(P106:P143, "1", H106:H143), 0)</f>
        <v>0</v>
      </c>
      <c r="I144" s="51"/>
      <c r="J144" s="51">
        <f>ROUNDDOWN(SUMIF(P106:P143, "1", J106:J143), 0)</f>
        <v>0</v>
      </c>
      <c r="K144" s="51">
        <f>F144+H144+J144</f>
        <v>0</v>
      </c>
      <c r="L144" s="48"/>
      <c r="Q144">
        <f t="shared" ref="Q144:AX144" si="140">ROUNDDOWN(SUM(Q106:Q124), 0)</f>
        <v>0</v>
      </c>
      <c r="R144">
        <f t="shared" si="140"/>
        <v>0</v>
      </c>
      <c r="S144">
        <f t="shared" si="140"/>
        <v>0</v>
      </c>
      <c r="T144">
        <f t="shared" si="140"/>
        <v>0</v>
      </c>
      <c r="U144">
        <f t="shared" si="140"/>
        <v>0</v>
      </c>
      <c r="V144">
        <f t="shared" si="140"/>
        <v>0</v>
      </c>
      <c r="W144">
        <f t="shared" si="140"/>
        <v>0</v>
      </c>
      <c r="X144">
        <f t="shared" si="140"/>
        <v>0</v>
      </c>
      <c r="Y144">
        <f t="shared" si="140"/>
        <v>0</v>
      </c>
      <c r="Z144">
        <f t="shared" si="140"/>
        <v>0</v>
      </c>
      <c r="AA144">
        <f t="shared" si="140"/>
        <v>0</v>
      </c>
      <c r="AB144">
        <f t="shared" si="140"/>
        <v>0</v>
      </c>
      <c r="AC144">
        <f t="shared" si="140"/>
        <v>0</v>
      </c>
      <c r="AD144">
        <f t="shared" si="140"/>
        <v>0</v>
      </c>
      <c r="AE144">
        <f t="shared" si="140"/>
        <v>0</v>
      </c>
      <c r="AF144">
        <f t="shared" si="140"/>
        <v>0</v>
      </c>
      <c r="AG144">
        <f t="shared" si="140"/>
        <v>0</v>
      </c>
      <c r="AH144">
        <f t="shared" si="140"/>
        <v>0</v>
      </c>
      <c r="AI144">
        <f t="shared" si="140"/>
        <v>0</v>
      </c>
      <c r="AJ144">
        <f t="shared" si="140"/>
        <v>0</v>
      </c>
      <c r="AK144">
        <f t="shared" si="140"/>
        <v>0</v>
      </c>
      <c r="AL144">
        <f t="shared" si="140"/>
        <v>0</v>
      </c>
      <c r="AM144">
        <f t="shared" si="140"/>
        <v>0</v>
      </c>
      <c r="AN144">
        <f t="shared" si="140"/>
        <v>0</v>
      </c>
      <c r="AO144">
        <f t="shared" si="140"/>
        <v>0</v>
      </c>
      <c r="AP144">
        <f t="shared" si="140"/>
        <v>0</v>
      </c>
      <c r="AQ144">
        <f t="shared" si="140"/>
        <v>0</v>
      </c>
      <c r="AR144">
        <f t="shared" si="140"/>
        <v>0</v>
      </c>
      <c r="AS144">
        <f t="shared" si="140"/>
        <v>0</v>
      </c>
      <c r="AT144">
        <f t="shared" si="140"/>
        <v>0</v>
      </c>
      <c r="AU144">
        <f t="shared" si="140"/>
        <v>0</v>
      </c>
      <c r="AV144">
        <f t="shared" si="140"/>
        <v>0</v>
      </c>
      <c r="AW144">
        <f t="shared" si="140"/>
        <v>0</v>
      </c>
      <c r="AX144">
        <f t="shared" si="140"/>
        <v>0</v>
      </c>
    </row>
    <row r="145" spans="1:49" ht="20.100000000000001" customHeight="1">
      <c r="A145" s="124" t="s">
        <v>84</v>
      </c>
      <c r="B145" s="125"/>
      <c r="C145" s="125"/>
      <c r="D145" s="126"/>
      <c r="E145" s="126"/>
      <c r="F145" s="126"/>
      <c r="G145" s="126"/>
      <c r="H145" s="126"/>
      <c r="I145" s="126"/>
      <c r="J145" s="126"/>
      <c r="K145" s="126"/>
      <c r="L145" s="125"/>
    </row>
    <row r="146" spans="1:49" ht="20.100000000000001" customHeight="1">
      <c r="A146" s="38" t="s">
        <v>412</v>
      </c>
      <c r="B146" s="38" t="s">
        <v>127</v>
      </c>
      <c r="C146" s="39" t="s">
        <v>128</v>
      </c>
      <c r="D146" s="50">
        <v>75.7</v>
      </c>
      <c r="E146" s="50"/>
      <c r="F146" s="50">
        <f>ROUNDDOWN(D146*E146, 0)</f>
        <v>0</v>
      </c>
      <c r="G146" s="50"/>
      <c r="H146" s="50">
        <f>ROUNDDOWN(D146*G146, 0)</f>
        <v>0</v>
      </c>
      <c r="I146" s="50">
        <f>ROUNDUP(일위대가목록!K6, 0)</f>
        <v>0</v>
      </c>
      <c r="J146" s="50">
        <f>ROUNDDOWN(D146*I146, 0)</f>
        <v>0</v>
      </c>
      <c r="K146" s="50">
        <f>F146+H146+J146</f>
        <v>0</v>
      </c>
      <c r="L146" s="41" t="s">
        <v>411</v>
      </c>
      <c r="N146" t="str">
        <f>""</f>
        <v/>
      </c>
      <c r="O146" s="1" t="s">
        <v>281</v>
      </c>
      <c r="P146">
        <v>1</v>
      </c>
      <c r="Q146">
        <f>IF(O146="기계경비", J146, 0)</f>
        <v>0</v>
      </c>
      <c r="R146">
        <f>IF(O146="운반비", J146, 0)</f>
        <v>0</v>
      </c>
      <c r="S146">
        <f>IF(O146="작업부산물", F146, 0)</f>
        <v>0</v>
      </c>
      <c r="T146">
        <f>IF(O146="관급", F146, 0)</f>
        <v>0</v>
      </c>
      <c r="U146">
        <f>IF(O146="외주비", J146, 0)</f>
        <v>0</v>
      </c>
      <c r="V146">
        <f>IF(O146="장비비", J146, 0)</f>
        <v>0</v>
      </c>
      <c r="W146">
        <f>IF(O146="폐기물처리비", K146, 0)</f>
        <v>0</v>
      </c>
      <c r="X146">
        <f>IF(O146="가설비", J146, 0)</f>
        <v>0</v>
      </c>
      <c r="Y146">
        <f>IF(O146="잡비제외분", F146, 0)</f>
        <v>0</v>
      </c>
      <c r="Z146">
        <f>IF(O146="사급자재대", K146, 0)</f>
        <v>0</v>
      </c>
      <c r="AA146">
        <f>IF(O146="관급자재대", K146, 0)</f>
        <v>0</v>
      </c>
      <c r="AB146">
        <f>IF(O146="작업부산물1", K146, 0)</f>
        <v>0</v>
      </c>
      <c r="AC146">
        <f>IF(O146="소방시설공사업 배상책임공제", K146, 0)</f>
        <v>0</v>
      </c>
      <c r="AD146">
        <f>IF(O146="부가가치세", K146, 0)</f>
        <v>0</v>
      </c>
      <c r="AE146">
        <f>IF(O146="T. A. B 공 사", K146, 0)</f>
        <v>0</v>
      </c>
      <c r="AF146">
        <f>IF(O146="자동제어공사", K146, 0)</f>
        <v>0</v>
      </c>
      <c r="AG146">
        <f>IF(O146="품 질 관 리", K146, 0)</f>
        <v>0</v>
      </c>
      <c r="AH146">
        <f>IF(O146="재 해 예 방 기 술 지 도", K146, 0)</f>
        <v>0</v>
      </c>
      <c r="AI146">
        <f>IF(O146="상수도인입분당금", K146, 0)</f>
        <v>0</v>
      </c>
      <c r="AJ146">
        <f>IF(O146="", K146, 0)</f>
        <v>0</v>
      </c>
      <c r="AK146">
        <f>IF(O146="사용자항목10", K146, 0)</f>
        <v>0</v>
      </c>
      <c r="AL146">
        <f>IF(O146="사용자항목11", K146, 0)</f>
        <v>0</v>
      </c>
      <c r="AM146">
        <f>IF(O146="사용자항목12", K146, 0)</f>
        <v>0</v>
      </c>
      <c r="AN146">
        <f>IF(O146="사용자항목13", K146, 0)</f>
        <v>0</v>
      </c>
      <c r="AO146">
        <f>IF(O146="사용자항목14", K146, 0)</f>
        <v>0</v>
      </c>
      <c r="AP146">
        <f>IF(O146="사용자항목15", K146, 0)</f>
        <v>0</v>
      </c>
      <c r="AQ146">
        <f>IF(O146="사용자항목16", K146, 0)</f>
        <v>0</v>
      </c>
      <c r="AR146">
        <f>IF(O146="사용자항목17", K146, 0)</f>
        <v>0</v>
      </c>
      <c r="AS146">
        <f>IF(O146="사용자항목18", K146, 0)</f>
        <v>0</v>
      </c>
      <c r="AT146">
        <f>IF(O146="사용자항목19", K146, 0)</f>
        <v>0</v>
      </c>
    </row>
    <row r="147" spans="1:49" ht="20.100000000000001" customHeight="1">
      <c r="A147" s="38" t="s">
        <v>86</v>
      </c>
      <c r="B147" s="38" t="s">
        <v>87</v>
      </c>
      <c r="C147" s="39" t="s">
        <v>64</v>
      </c>
      <c r="D147" s="50">
        <f>공량산출서!F88</f>
        <v>0</v>
      </c>
      <c r="E147" s="50"/>
      <c r="F147" s="50">
        <f>ROUNDDOWN(D147*E147, 0)</f>
        <v>0</v>
      </c>
      <c r="G147" s="50"/>
      <c r="H147" s="50">
        <f>ROUNDDOWN(D147*G147, 0)</f>
        <v>0</v>
      </c>
      <c r="I147" s="50">
        <v>0</v>
      </c>
      <c r="J147" s="50">
        <f>ROUNDDOWN(D147*I147, 0)</f>
        <v>0</v>
      </c>
      <c r="K147" s="50">
        <f>F147+H147+J147</f>
        <v>0</v>
      </c>
      <c r="L147" s="40"/>
      <c r="N147" t="str">
        <f>"01"</f>
        <v>01</v>
      </c>
      <c r="O147" s="1" t="s">
        <v>281</v>
      </c>
      <c r="P147">
        <v>1</v>
      </c>
      <c r="Q147">
        <f>IF(O147="기계경비", J147, 0)</f>
        <v>0</v>
      </c>
      <c r="R147">
        <f>IF(O147="운반비", J147, 0)</f>
        <v>0</v>
      </c>
      <c r="S147">
        <f>IF(O147="작업부산물", F147, 0)</f>
        <v>0</v>
      </c>
      <c r="T147">
        <f>IF(O147="관급", F147, 0)</f>
        <v>0</v>
      </c>
      <c r="U147">
        <f>IF(O147="외주비", J147, 0)</f>
        <v>0</v>
      </c>
      <c r="V147">
        <f>IF(O147="장비비", J147, 0)</f>
        <v>0</v>
      </c>
      <c r="W147">
        <f>IF(O147="폐기물처리비", K147, 0)</f>
        <v>0</v>
      </c>
      <c r="X147">
        <f>IF(O147="가설비", J147, 0)</f>
        <v>0</v>
      </c>
      <c r="Y147">
        <f>IF(O147="잡비제외분", F147, 0)</f>
        <v>0</v>
      </c>
      <c r="Z147">
        <f>IF(O147="사급자재대", K147, 0)</f>
        <v>0</v>
      </c>
      <c r="AA147">
        <f>IF(O147="관급자재대", K147, 0)</f>
        <v>0</v>
      </c>
      <c r="AB147">
        <f>IF(O147="작업부산물1", K147, 0)</f>
        <v>0</v>
      </c>
      <c r="AC147">
        <f>IF(O147="소방시설공사업 배상책임공제", K147, 0)</f>
        <v>0</v>
      </c>
      <c r="AD147">
        <f>IF(O147="부가가치세", K147, 0)</f>
        <v>0</v>
      </c>
      <c r="AE147">
        <f>IF(O147="T. A. B 공 사", K147, 0)</f>
        <v>0</v>
      </c>
      <c r="AF147">
        <f>IF(O147="자동제어공사", K147, 0)</f>
        <v>0</v>
      </c>
      <c r="AG147">
        <f>IF(O147="품 질 관 리", K147, 0)</f>
        <v>0</v>
      </c>
      <c r="AH147">
        <f>IF(O147="재 해 예 방 기 술 지 도", K147, 0)</f>
        <v>0</v>
      </c>
      <c r="AI147">
        <f>IF(O147="상수도인입분당금", K147, 0)</f>
        <v>0</v>
      </c>
      <c r="AJ147">
        <f>IF(O147="", K147, 0)</f>
        <v>0</v>
      </c>
      <c r="AK147">
        <f>IF(O147="사용자항목10", K147, 0)</f>
        <v>0</v>
      </c>
      <c r="AL147">
        <f>IF(O147="사용자항목11", K147, 0)</f>
        <v>0</v>
      </c>
      <c r="AM147">
        <f>IF(O147="사용자항목12", K147, 0)</f>
        <v>0</v>
      </c>
      <c r="AN147">
        <f>IF(O147="사용자항목13", K147, 0)</f>
        <v>0</v>
      </c>
      <c r="AO147">
        <f>IF(O147="사용자항목14", K147, 0)</f>
        <v>0</v>
      </c>
      <c r="AP147">
        <f>IF(O147="사용자항목15", K147, 0)</f>
        <v>0</v>
      </c>
      <c r="AQ147">
        <f>IF(O147="사용자항목16", K147, 0)</f>
        <v>0</v>
      </c>
      <c r="AR147">
        <f>IF(O147="사용자항목17", K147, 0)</f>
        <v>0</v>
      </c>
      <c r="AS147">
        <f>IF(O147="사용자항목18", K147, 0)</f>
        <v>0</v>
      </c>
      <c r="AT147">
        <f>IF(O147="사용자항목19", K147, 0)</f>
        <v>0</v>
      </c>
    </row>
    <row r="148" spans="1:49" ht="20.100000000000001" customHeight="1">
      <c r="A148" s="38" t="s">
        <v>551</v>
      </c>
      <c r="B148" s="38" t="s">
        <v>552</v>
      </c>
      <c r="C148" s="39" t="s">
        <v>128</v>
      </c>
      <c r="D148" s="50">
        <v>76</v>
      </c>
      <c r="E148" s="50"/>
      <c r="F148" s="50">
        <f>ROUNDDOWN(D148*E148, 0)</f>
        <v>0</v>
      </c>
      <c r="G148" s="50"/>
      <c r="H148" s="50">
        <f>ROUNDDOWN(D148*G148, 0)</f>
        <v>0</v>
      </c>
      <c r="I148" s="50">
        <f>ROUNDUP(일위대가목록!K80, 0)</f>
        <v>0</v>
      </c>
      <c r="J148" s="50">
        <f>ROUNDDOWN(D148*I148, 0)</f>
        <v>0</v>
      </c>
      <c r="K148" s="50">
        <f>F148+H148+J148</f>
        <v>0</v>
      </c>
      <c r="L148" s="41" t="s">
        <v>550</v>
      </c>
      <c r="N148" t="str">
        <f>""</f>
        <v/>
      </c>
      <c r="O148" s="1" t="s">
        <v>281</v>
      </c>
      <c r="P148">
        <v>1</v>
      </c>
      <c r="Q148">
        <f>IF(O148="기계경비", J148, 0)</f>
        <v>0</v>
      </c>
      <c r="R148">
        <f>IF(O148="운반비", J148, 0)</f>
        <v>0</v>
      </c>
      <c r="S148">
        <f>IF(O148="작업부산물", F148, 0)</f>
        <v>0</v>
      </c>
      <c r="T148">
        <f>IF(O148="관급", F148, 0)</f>
        <v>0</v>
      </c>
      <c r="U148">
        <f>IF(O148="외주비", J148, 0)</f>
        <v>0</v>
      </c>
      <c r="V148">
        <f>IF(O148="장비비", J148, 0)</f>
        <v>0</v>
      </c>
      <c r="W148">
        <f>IF(O148="폐기물처리비", K148, 0)</f>
        <v>0</v>
      </c>
      <c r="X148">
        <f>IF(O148="가설비", J148, 0)</f>
        <v>0</v>
      </c>
      <c r="Y148">
        <f>IF(O148="잡비제외분", F148, 0)</f>
        <v>0</v>
      </c>
      <c r="Z148">
        <f>IF(O148="사급자재대", K148, 0)</f>
        <v>0</v>
      </c>
      <c r="AA148">
        <f>IF(O148="관급자재대", K148, 0)</f>
        <v>0</v>
      </c>
      <c r="AB148">
        <f>IF(O148="작업부산물1", K148, 0)</f>
        <v>0</v>
      </c>
      <c r="AC148">
        <f>IF(O148="소방시설공사업 배상책임공제", K148, 0)</f>
        <v>0</v>
      </c>
      <c r="AD148">
        <f>IF(O148="부가가치세", K148, 0)</f>
        <v>0</v>
      </c>
      <c r="AE148">
        <f>IF(O148="T. A. B 공 사", K148, 0)</f>
        <v>0</v>
      </c>
      <c r="AF148">
        <f>IF(O148="자동제어공사", K148, 0)</f>
        <v>0</v>
      </c>
      <c r="AG148">
        <f>IF(O148="품 질 관 리", K148, 0)</f>
        <v>0</v>
      </c>
      <c r="AH148">
        <f>IF(O148="재 해 예 방 기 술 지 도", K148, 0)</f>
        <v>0</v>
      </c>
      <c r="AI148">
        <f>IF(O148="상수도인입분당금", K148, 0)</f>
        <v>0</v>
      </c>
      <c r="AJ148">
        <f>IF(O148="", K148, 0)</f>
        <v>0</v>
      </c>
      <c r="AK148">
        <f>IF(O148="사용자항목10", K148, 0)</f>
        <v>0</v>
      </c>
      <c r="AL148">
        <f>IF(O148="사용자항목11", K148, 0)</f>
        <v>0</v>
      </c>
      <c r="AM148">
        <f>IF(O148="사용자항목12", K148, 0)</f>
        <v>0</v>
      </c>
      <c r="AN148">
        <f>IF(O148="사용자항목13", K148, 0)</f>
        <v>0</v>
      </c>
      <c r="AO148">
        <f>IF(O148="사용자항목14", K148, 0)</f>
        <v>0</v>
      </c>
      <c r="AP148">
        <f>IF(O148="사용자항목15", K148, 0)</f>
        <v>0</v>
      </c>
      <c r="AQ148">
        <f>IF(O148="사용자항목16", K148, 0)</f>
        <v>0</v>
      </c>
      <c r="AR148">
        <f>IF(O148="사용자항목17", K148, 0)</f>
        <v>0</v>
      </c>
      <c r="AS148">
        <f>IF(O148="사용자항목18", K148, 0)</f>
        <v>0</v>
      </c>
      <c r="AT148">
        <f>IF(O148="사용자항목19", K148, 0)</f>
        <v>0</v>
      </c>
    </row>
    <row r="149" spans="1:49" ht="20.100000000000001" customHeight="1">
      <c r="A149" s="38" t="s">
        <v>248</v>
      </c>
      <c r="B149" s="38" t="s">
        <v>85</v>
      </c>
      <c r="C149" s="39" t="s">
        <v>249</v>
      </c>
      <c r="D149" s="50">
        <f>공량산출서!G105</f>
        <v>0</v>
      </c>
      <c r="E149" s="50"/>
      <c r="F149" s="50">
        <f>ROUNDDOWN(D149*E149, 0)</f>
        <v>0</v>
      </c>
      <c r="G149" s="50"/>
      <c r="H149" s="50">
        <f>ROUNDDOWN(D149*G149, 0)</f>
        <v>0</v>
      </c>
      <c r="I149" s="50">
        <v>0</v>
      </c>
      <c r="J149" s="50">
        <f>ROUNDDOWN(D149*I149, 0)</f>
        <v>0</v>
      </c>
      <c r="K149" s="50">
        <f>F149+H149+J149</f>
        <v>0</v>
      </c>
      <c r="L149" s="40"/>
      <c r="N149" t="str">
        <f>"02"</f>
        <v>02</v>
      </c>
      <c r="O149" s="1" t="s">
        <v>281</v>
      </c>
      <c r="P149">
        <v>1</v>
      </c>
      <c r="Q149">
        <f>IF(O149="기계경비", J149, 0)</f>
        <v>0</v>
      </c>
      <c r="R149">
        <f>IF(O149="운반비", J149, 0)</f>
        <v>0</v>
      </c>
      <c r="S149">
        <f>IF(O149="작업부산물", F149, 0)</f>
        <v>0</v>
      </c>
      <c r="T149">
        <f>IF(O149="관급", F149, 0)</f>
        <v>0</v>
      </c>
      <c r="U149">
        <f>IF(O149="외주비", J149, 0)</f>
        <v>0</v>
      </c>
      <c r="V149">
        <f>IF(O149="장비비", J149, 0)</f>
        <v>0</v>
      </c>
      <c r="W149">
        <f>IF(O149="폐기물처리비", K149, 0)</f>
        <v>0</v>
      </c>
      <c r="X149">
        <f>IF(O149="가설비", J149, 0)</f>
        <v>0</v>
      </c>
      <c r="Y149">
        <f>IF(O149="잡비제외분", F149, 0)</f>
        <v>0</v>
      </c>
      <c r="Z149">
        <f>IF(O149="사급자재대", K149, 0)</f>
        <v>0</v>
      </c>
      <c r="AA149">
        <f>IF(O149="관급자재대", K149, 0)</f>
        <v>0</v>
      </c>
      <c r="AB149">
        <f>IF(O149="작업부산물1", K149, 0)</f>
        <v>0</v>
      </c>
      <c r="AC149">
        <f>IF(O149="소방시설공사업 배상책임공제", K149, 0)</f>
        <v>0</v>
      </c>
      <c r="AD149">
        <f>IF(O149="부가가치세", K149, 0)</f>
        <v>0</v>
      </c>
      <c r="AE149">
        <f>IF(O149="T. A. B 공 사", K149, 0)</f>
        <v>0</v>
      </c>
      <c r="AF149">
        <f>IF(O149="자동제어공사", K149, 0)</f>
        <v>0</v>
      </c>
      <c r="AG149">
        <f>IF(O149="품 질 관 리", K149, 0)</f>
        <v>0</v>
      </c>
      <c r="AH149">
        <f>IF(O149="재 해 예 방 기 술 지 도", K149, 0)</f>
        <v>0</v>
      </c>
      <c r="AI149">
        <f>IF(O149="상수도인입분당금", K149, 0)</f>
        <v>0</v>
      </c>
      <c r="AJ149">
        <f>IF(O149="", K149, 0)</f>
        <v>0</v>
      </c>
      <c r="AK149">
        <f>IF(O149="사용자항목10", K149, 0)</f>
        <v>0</v>
      </c>
      <c r="AL149">
        <f>IF(O149="사용자항목11", K149, 0)</f>
        <v>0</v>
      </c>
      <c r="AM149">
        <f>IF(O149="사용자항목12", K149, 0)</f>
        <v>0</v>
      </c>
      <c r="AN149">
        <f>IF(O149="사용자항목13", K149, 0)</f>
        <v>0</v>
      </c>
      <c r="AO149">
        <f>IF(O149="사용자항목14", K149, 0)</f>
        <v>0</v>
      </c>
      <c r="AP149">
        <f>IF(O149="사용자항목15", K149, 0)</f>
        <v>0</v>
      </c>
      <c r="AQ149">
        <f>IF(O149="사용자항목16", K149, 0)</f>
        <v>0</v>
      </c>
      <c r="AR149">
        <f>IF(O149="사용자항목17", K149, 0)</f>
        <v>0</v>
      </c>
      <c r="AS149">
        <f>IF(O149="사용자항목18", K149, 0)</f>
        <v>0</v>
      </c>
      <c r="AT149">
        <f>IF(O149="사용자항목19", K149, 0)</f>
        <v>0</v>
      </c>
    </row>
    <row r="150" spans="1:49" ht="20.100000000000001" customHeight="1">
      <c r="A150" s="38" t="s">
        <v>282</v>
      </c>
      <c r="B150" s="42" t="str">
        <f>"노무비의 " &amp; M150*100 &amp; "%"</f>
        <v>노무비의 3%</v>
      </c>
      <c r="C150" s="39" t="s">
        <v>1</v>
      </c>
      <c r="D150" s="50">
        <v>1</v>
      </c>
      <c r="E150" s="50"/>
      <c r="F150" s="50">
        <f>ROUNDDOWN((E150)*M150, 0)</f>
        <v>0</v>
      </c>
      <c r="G150" s="50"/>
      <c r="H150" s="50"/>
      <c r="I150" s="50"/>
      <c r="J150" s="50"/>
      <c r="K150" s="50">
        <f>F150+H150+J150</f>
        <v>0</v>
      </c>
      <c r="L150" s="40"/>
      <c r="M150">
        <v>0.03</v>
      </c>
      <c r="N150" t="str">
        <f>""</f>
        <v/>
      </c>
      <c r="O150" s="1" t="s">
        <v>281</v>
      </c>
      <c r="P150">
        <v>1</v>
      </c>
      <c r="Q150">
        <f>IF(O150="기계경비", J150, 0)</f>
        <v>0</v>
      </c>
      <c r="R150">
        <f>IF(O150="운반비", J150, 0)</f>
        <v>0</v>
      </c>
      <c r="S150">
        <f>IF(O150="작업부산물", F150, 0)</f>
        <v>0</v>
      </c>
      <c r="T150">
        <f>IF(O150="관급", F150, 0)</f>
        <v>0</v>
      </c>
      <c r="U150">
        <f>IF(O150="외주비", J150, 0)</f>
        <v>0</v>
      </c>
      <c r="V150">
        <f>IF(O150="장비비", J150, 0)</f>
        <v>0</v>
      </c>
      <c r="W150">
        <f>IF(O150="폐기물처리비", K150, 0)</f>
        <v>0</v>
      </c>
      <c r="X150">
        <f>IF(O150="가설비", J150, 0)</f>
        <v>0</v>
      </c>
      <c r="Y150">
        <f>IF(O150="잡비제외분", F150, 0)</f>
        <v>0</v>
      </c>
      <c r="Z150">
        <f>IF(O150="사급자재대", K150, 0)</f>
        <v>0</v>
      </c>
      <c r="AA150">
        <f>IF(O150="관급자재대", K150, 0)</f>
        <v>0</v>
      </c>
      <c r="AB150">
        <f>IF(O150="작업부산물1", K150, 0)</f>
        <v>0</v>
      </c>
      <c r="AC150">
        <f>IF(O150="소방시설공사업 배상책임공제", K150, 0)</f>
        <v>0</v>
      </c>
      <c r="AD150">
        <f>IF(O150="부가가치세", K150, 0)</f>
        <v>0</v>
      </c>
      <c r="AE150">
        <f>IF(O150="T. A. B 공 사", K150, 0)</f>
        <v>0</v>
      </c>
      <c r="AF150">
        <f>IF(O150="자동제어공사", K150, 0)</f>
        <v>0</v>
      </c>
      <c r="AG150">
        <f>IF(O150="품 질 관 리", K150, 0)</f>
        <v>0</v>
      </c>
      <c r="AH150">
        <f>IF(O150="재 해 예 방 기 술 지 도", K150, 0)</f>
        <v>0</v>
      </c>
      <c r="AI150">
        <f>IF(O150="상수도인입분당금", K150, 0)</f>
        <v>0</v>
      </c>
      <c r="AJ150">
        <f>IF(O150="", K150, 0)</f>
        <v>0</v>
      </c>
      <c r="AK150">
        <f>IF(O150="사용자항목10", K150, 0)</f>
        <v>0</v>
      </c>
      <c r="AL150">
        <f>IF(O150="사용자항목11", K150, 0)</f>
        <v>0</v>
      </c>
      <c r="AM150">
        <f>IF(O150="사용자항목12", K150, 0)</f>
        <v>0</v>
      </c>
      <c r="AN150">
        <f>IF(O150="사용자항목13", K150, 0)</f>
        <v>0</v>
      </c>
      <c r="AO150">
        <f>IF(O150="사용자항목14", K150, 0)</f>
        <v>0</v>
      </c>
      <c r="AP150">
        <f>IF(O150="사용자항목15", K150, 0)</f>
        <v>0</v>
      </c>
      <c r="AQ150">
        <f>IF(O150="사용자항목16", K150, 0)</f>
        <v>0</v>
      </c>
      <c r="AR150">
        <f>IF(O150="사용자항목17", K150, 0)</f>
        <v>0</v>
      </c>
      <c r="AS150">
        <f>IF(O150="사용자항목18", K150, 0)</f>
        <v>0</v>
      </c>
      <c r="AT150">
        <f>IF(O150="사용자항목19", K150, 0)</f>
        <v>0</v>
      </c>
      <c r="AV150" s="1" t="s">
        <v>284</v>
      </c>
      <c r="AW150" s="1" t="s">
        <v>285</v>
      </c>
    </row>
    <row r="151" spans="1:49" ht="20.100000000000001" customHeight="1">
      <c r="A151" s="42"/>
      <c r="B151" s="42"/>
      <c r="C151" s="43"/>
      <c r="D151" s="50"/>
      <c r="E151" s="50"/>
      <c r="F151" s="50"/>
      <c r="G151" s="50"/>
      <c r="H151" s="50"/>
      <c r="I151" s="50"/>
      <c r="J151" s="50"/>
      <c r="K151" s="50"/>
      <c r="L151" s="40"/>
    </row>
    <row r="152" spans="1:49" ht="20.100000000000001" customHeight="1">
      <c r="A152" s="42"/>
      <c r="B152" s="42"/>
      <c r="C152" s="43"/>
      <c r="D152" s="50"/>
      <c r="E152" s="50"/>
      <c r="F152" s="50"/>
      <c r="G152" s="50"/>
      <c r="H152" s="50"/>
      <c r="I152" s="50"/>
      <c r="J152" s="50"/>
      <c r="K152" s="50"/>
      <c r="L152" s="40"/>
    </row>
    <row r="153" spans="1:49" ht="20.100000000000001" customHeight="1">
      <c r="A153" s="42"/>
      <c r="B153" s="42"/>
      <c r="C153" s="43"/>
      <c r="D153" s="50"/>
      <c r="E153" s="50"/>
      <c r="F153" s="50"/>
      <c r="G153" s="50"/>
      <c r="H153" s="50"/>
      <c r="I153" s="50"/>
      <c r="J153" s="50"/>
      <c r="K153" s="50"/>
      <c r="L153" s="40"/>
    </row>
    <row r="154" spans="1:49" ht="20.100000000000001" customHeight="1">
      <c r="A154" s="42"/>
      <c r="B154" s="42"/>
      <c r="C154" s="43"/>
      <c r="D154" s="50"/>
      <c r="E154" s="50"/>
      <c r="F154" s="50"/>
      <c r="G154" s="50"/>
      <c r="H154" s="50"/>
      <c r="I154" s="50"/>
      <c r="J154" s="50"/>
      <c r="K154" s="50"/>
      <c r="L154" s="40"/>
    </row>
    <row r="155" spans="1:49" ht="20.100000000000001" customHeight="1">
      <c r="A155" s="42"/>
      <c r="B155" s="42"/>
      <c r="C155" s="43"/>
      <c r="D155" s="50"/>
      <c r="E155" s="50"/>
      <c r="F155" s="50"/>
      <c r="G155" s="50"/>
      <c r="H155" s="50"/>
      <c r="I155" s="50"/>
      <c r="J155" s="50"/>
      <c r="K155" s="50"/>
      <c r="L155" s="40"/>
    </row>
    <row r="156" spans="1:49" ht="20.100000000000001" customHeight="1">
      <c r="A156" s="42"/>
      <c r="B156" s="42"/>
      <c r="C156" s="43"/>
      <c r="D156" s="50"/>
      <c r="E156" s="50"/>
      <c r="F156" s="50"/>
      <c r="G156" s="50"/>
      <c r="H156" s="50"/>
      <c r="I156" s="50"/>
      <c r="J156" s="50"/>
      <c r="K156" s="50"/>
      <c r="L156" s="40"/>
    </row>
    <row r="157" spans="1:49" ht="20.100000000000001" customHeight="1">
      <c r="A157" s="42"/>
      <c r="B157" s="42"/>
      <c r="C157" s="43"/>
      <c r="D157" s="50"/>
      <c r="E157" s="50"/>
      <c r="F157" s="50"/>
      <c r="G157" s="50"/>
      <c r="H157" s="50"/>
      <c r="I157" s="50"/>
      <c r="J157" s="50"/>
      <c r="K157" s="50"/>
      <c r="L157" s="40"/>
    </row>
    <row r="158" spans="1:49" ht="20.100000000000001" customHeight="1">
      <c r="A158" s="42"/>
      <c r="B158" s="42"/>
      <c r="C158" s="43"/>
      <c r="D158" s="50"/>
      <c r="E158" s="50"/>
      <c r="F158" s="50"/>
      <c r="G158" s="50"/>
      <c r="H158" s="50"/>
      <c r="I158" s="50"/>
      <c r="J158" s="50"/>
      <c r="K158" s="50"/>
      <c r="L158" s="40"/>
    </row>
    <row r="159" spans="1:49" ht="20.100000000000001" customHeight="1">
      <c r="A159" s="42"/>
      <c r="B159" s="42"/>
      <c r="C159" s="43"/>
      <c r="D159" s="50"/>
      <c r="E159" s="50"/>
      <c r="F159" s="50"/>
      <c r="G159" s="50"/>
      <c r="H159" s="50"/>
      <c r="I159" s="50"/>
      <c r="J159" s="50"/>
      <c r="K159" s="50"/>
      <c r="L159" s="40"/>
    </row>
    <row r="160" spans="1:49" ht="20.100000000000001" customHeight="1">
      <c r="A160" s="42"/>
      <c r="B160" s="42"/>
      <c r="C160" s="43"/>
      <c r="D160" s="50"/>
      <c r="E160" s="50"/>
      <c r="F160" s="50"/>
      <c r="G160" s="50"/>
      <c r="H160" s="50"/>
      <c r="I160" s="50"/>
      <c r="J160" s="50"/>
      <c r="K160" s="50"/>
      <c r="L160" s="40"/>
    </row>
    <row r="161" spans="1:50" ht="20.100000000000001" customHeight="1">
      <c r="A161" s="42"/>
      <c r="B161" s="42"/>
      <c r="C161" s="43"/>
      <c r="D161" s="50"/>
      <c r="E161" s="50"/>
      <c r="F161" s="50"/>
      <c r="G161" s="50"/>
      <c r="H161" s="50"/>
      <c r="I161" s="50"/>
      <c r="J161" s="50"/>
      <c r="K161" s="50"/>
      <c r="L161" s="40"/>
    </row>
    <row r="162" spans="1:50" ht="20.100000000000001" customHeight="1">
      <c r="A162" s="42"/>
      <c r="B162" s="42"/>
      <c r="C162" s="43"/>
      <c r="D162" s="50"/>
      <c r="E162" s="50"/>
      <c r="F162" s="50"/>
      <c r="G162" s="50"/>
      <c r="H162" s="50"/>
      <c r="I162" s="50"/>
      <c r="J162" s="50"/>
      <c r="K162" s="50"/>
      <c r="L162" s="40"/>
    </row>
    <row r="163" spans="1:50" ht="20.100000000000001" customHeight="1">
      <c r="A163" s="42"/>
      <c r="B163" s="42"/>
      <c r="C163" s="43"/>
      <c r="D163" s="50"/>
      <c r="E163" s="50"/>
      <c r="F163" s="50"/>
      <c r="G163" s="50"/>
      <c r="H163" s="50"/>
      <c r="I163" s="50"/>
      <c r="J163" s="50"/>
      <c r="K163" s="50"/>
      <c r="L163" s="40"/>
    </row>
    <row r="164" spans="1:50" ht="20.100000000000001" customHeight="1">
      <c r="A164" s="45" t="s">
        <v>48</v>
      </c>
      <c r="B164" s="46"/>
      <c r="C164" s="47"/>
      <c r="D164" s="51"/>
      <c r="E164" s="51"/>
      <c r="F164" s="51">
        <f>ROUNDDOWN(SUMIF(P146:P163, "1", F146:F163), 0)</f>
        <v>0</v>
      </c>
      <c r="G164" s="51"/>
      <c r="H164" s="51">
        <f>ROUNDDOWN(SUMIF(P146:P163, "1", H146:H163), 0)</f>
        <v>0</v>
      </c>
      <c r="I164" s="51"/>
      <c r="J164" s="51">
        <f>ROUNDDOWN(SUMIF(P146:P163, "1", J146:J163), 0)</f>
        <v>0</v>
      </c>
      <c r="K164" s="51">
        <f>F164+H164+J164</f>
        <v>0</v>
      </c>
      <c r="L164" s="48"/>
      <c r="Q164">
        <f t="shared" ref="Q164:AX164" si="141">ROUNDDOWN(SUM(Q146:Q150), 0)</f>
        <v>0</v>
      </c>
      <c r="R164">
        <f t="shared" si="141"/>
        <v>0</v>
      </c>
      <c r="S164">
        <f t="shared" si="141"/>
        <v>0</v>
      </c>
      <c r="T164">
        <f t="shared" si="141"/>
        <v>0</v>
      </c>
      <c r="U164">
        <f t="shared" si="141"/>
        <v>0</v>
      </c>
      <c r="V164">
        <f t="shared" si="141"/>
        <v>0</v>
      </c>
      <c r="W164">
        <f t="shared" si="141"/>
        <v>0</v>
      </c>
      <c r="X164">
        <f t="shared" si="141"/>
        <v>0</v>
      </c>
      <c r="Y164">
        <f t="shared" si="141"/>
        <v>0</v>
      </c>
      <c r="Z164">
        <f t="shared" si="141"/>
        <v>0</v>
      </c>
      <c r="AA164">
        <f t="shared" si="141"/>
        <v>0</v>
      </c>
      <c r="AB164">
        <f t="shared" si="141"/>
        <v>0</v>
      </c>
      <c r="AC164">
        <f t="shared" si="141"/>
        <v>0</v>
      </c>
      <c r="AD164">
        <f t="shared" si="141"/>
        <v>0</v>
      </c>
      <c r="AE164">
        <f t="shared" si="141"/>
        <v>0</v>
      </c>
      <c r="AF164">
        <f t="shared" si="141"/>
        <v>0</v>
      </c>
      <c r="AG164">
        <f t="shared" si="141"/>
        <v>0</v>
      </c>
      <c r="AH164">
        <f t="shared" si="141"/>
        <v>0</v>
      </c>
      <c r="AI164">
        <f t="shared" si="141"/>
        <v>0</v>
      </c>
      <c r="AJ164">
        <f t="shared" si="141"/>
        <v>0</v>
      </c>
      <c r="AK164">
        <f t="shared" si="141"/>
        <v>0</v>
      </c>
      <c r="AL164">
        <f t="shared" si="141"/>
        <v>0</v>
      </c>
      <c r="AM164">
        <f t="shared" si="141"/>
        <v>0</v>
      </c>
      <c r="AN164">
        <f t="shared" si="141"/>
        <v>0</v>
      </c>
      <c r="AO164">
        <f t="shared" si="141"/>
        <v>0</v>
      </c>
      <c r="AP164">
        <f t="shared" si="141"/>
        <v>0</v>
      </c>
      <c r="AQ164">
        <f t="shared" si="141"/>
        <v>0</v>
      </c>
      <c r="AR164">
        <f t="shared" si="141"/>
        <v>0</v>
      </c>
      <c r="AS164">
        <f t="shared" si="141"/>
        <v>0</v>
      </c>
      <c r="AT164">
        <f t="shared" si="141"/>
        <v>0</v>
      </c>
      <c r="AU164">
        <f t="shared" si="141"/>
        <v>0</v>
      </c>
      <c r="AV164">
        <f t="shared" si="141"/>
        <v>0</v>
      </c>
      <c r="AW164">
        <f t="shared" si="141"/>
        <v>0</v>
      </c>
      <c r="AX164">
        <f t="shared" si="141"/>
        <v>0</v>
      </c>
    </row>
    <row r="165" spans="1:50" ht="20.100000000000001" customHeight="1">
      <c r="A165" s="124" t="s">
        <v>592</v>
      </c>
      <c r="B165" s="125"/>
      <c r="C165" s="125"/>
      <c r="D165" s="126"/>
      <c r="E165" s="126"/>
      <c r="F165" s="126"/>
      <c r="G165" s="126"/>
      <c r="H165" s="126"/>
      <c r="I165" s="126"/>
      <c r="J165" s="126"/>
      <c r="K165" s="126"/>
      <c r="L165" s="125"/>
    </row>
    <row r="166" spans="1:50" ht="20.100000000000001" customHeight="1">
      <c r="A166" s="38" t="s">
        <v>523</v>
      </c>
      <c r="B166" s="38" t="s">
        <v>532</v>
      </c>
      <c r="C166" s="39" t="s">
        <v>44</v>
      </c>
      <c r="D166" s="50">
        <v>1</v>
      </c>
      <c r="E166" s="50">
        <f>ROUNDUP(일위대가목록!G68, 0)</f>
        <v>0</v>
      </c>
      <c r="F166" s="50">
        <f t="shared" ref="F166:F210" si="142">ROUNDDOWN(D166*E166, 0)</f>
        <v>0</v>
      </c>
      <c r="G166" s="50"/>
      <c r="H166" s="50">
        <f t="shared" ref="H166:H210" si="143">ROUNDDOWN(D166*G166, 0)</f>
        <v>0</v>
      </c>
      <c r="I166" s="50">
        <f>ROUNDUP(일위대가목록!K68, 0)</f>
        <v>0</v>
      </c>
      <c r="J166" s="50">
        <f t="shared" ref="J166:J210" si="144">ROUNDDOWN(D166*I166, 0)</f>
        <v>0</v>
      </c>
      <c r="K166" s="50">
        <f t="shared" ref="K166:K210" si="145">F166+H166+J166</f>
        <v>0</v>
      </c>
      <c r="L166" s="41" t="s">
        <v>531</v>
      </c>
      <c r="N166" t="str">
        <f>""</f>
        <v/>
      </c>
      <c r="O166" s="1" t="s">
        <v>281</v>
      </c>
      <c r="P166">
        <v>1</v>
      </c>
      <c r="Q166">
        <f t="shared" ref="Q166:Q210" si="146">IF(O166="기계경비", J166, 0)</f>
        <v>0</v>
      </c>
      <c r="R166">
        <f t="shared" ref="R166:R210" si="147">IF(O166="운반비", J166, 0)</f>
        <v>0</v>
      </c>
      <c r="S166">
        <f t="shared" ref="S166:S210" si="148">IF(O166="작업부산물", F166, 0)</f>
        <v>0</v>
      </c>
      <c r="T166">
        <f t="shared" ref="T166:T210" si="149">IF(O166="관급", F166, 0)</f>
        <v>0</v>
      </c>
      <c r="U166">
        <f t="shared" ref="U166:U210" si="150">IF(O166="외주비", J166, 0)</f>
        <v>0</v>
      </c>
      <c r="V166">
        <f t="shared" ref="V166:V210" si="151">IF(O166="장비비", J166, 0)</f>
        <v>0</v>
      </c>
      <c r="W166">
        <f t="shared" ref="W166:W210" si="152">IF(O166="폐기물처리비", K166, 0)</f>
        <v>0</v>
      </c>
      <c r="X166">
        <f t="shared" ref="X166:X210" si="153">IF(O166="가설비", J166, 0)</f>
        <v>0</v>
      </c>
      <c r="Y166">
        <f t="shared" ref="Y166:Y210" si="154">IF(O166="잡비제외분", F166, 0)</f>
        <v>0</v>
      </c>
      <c r="Z166">
        <f t="shared" ref="Z166:Z210" si="155">IF(O166="사급자재대", K166, 0)</f>
        <v>0</v>
      </c>
      <c r="AA166">
        <f t="shared" ref="AA166:AA210" si="156">IF(O166="관급자재대", K166, 0)</f>
        <v>0</v>
      </c>
      <c r="AB166">
        <f t="shared" ref="AB166:AB210" si="157">IF(O166="작업부산물1", K166, 0)</f>
        <v>0</v>
      </c>
      <c r="AC166">
        <f t="shared" ref="AC166:AC210" si="158">IF(O166="소방시설공사업 배상책임공제", K166, 0)</f>
        <v>0</v>
      </c>
      <c r="AD166">
        <f t="shared" ref="AD166:AD210" si="159">IF(O166="부가가치세", K166, 0)</f>
        <v>0</v>
      </c>
      <c r="AE166">
        <f t="shared" ref="AE166:AE210" si="160">IF(O166="T. A. B 공 사", K166, 0)</f>
        <v>0</v>
      </c>
      <c r="AF166">
        <f t="shared" ref="AF166:AF210" si="161">IF(O166="자동제어공사", K166, 0)</f>
        <v>0</v>
      </c>
      <c r="AG166">
        <f t="shared" ref="AG166:AG210" si="162">IF(O166="품 질 관 리", K166, 0)</f>
        <v>0</v>
      </c>
      <c r="AH166">
        <f t="shared" ref="AH166:AH210" si="163">IF(O166="재 해 예 방 기 술 지 도", K166, 0)</f>
        <v>0</v>
      </c>
      <c r="AI166">
        <f t="shared" ref="AI166:AI210" si="164">IF(O166="상수도인입분당금", K166, 0)</f>
        <v>0</v>
      </c>
      <c r="AJ166">
        <f t="shared" ref="AJ166:AJ210" si="165">IF(O166="", K166, 0)</f>
        <v>0</v>
      </c>
      <c r="AK166">
        <f t="shared" ref="AK166:AK210" si="166">IF(O166="사용자항목10", K166, 0)</f>
        <v>0</v>
      </c>
      <c r="AL166">
        <f t="shared" ref="AL166:AL210" si="167">IF(O166="사용자항목11", K166, 0)</f>
        <v>0</v>
      </c>
      <c r="AM166">
        <f t="shared" ref="AM166:AM210" si="168">IF(O166="사용자항목12", K166, 0)</f>
        <v>0</v>
      </c>
      <c r="AN166">
        <f t="shared" ref="AN166:AN210" si="169">IF(O166="사용자항목13", K166, 0)</f>
        <v>0</v>
      </c>
      <c r="AO166">
        <f t="shared" ref="AO166:AO210" si="170">IF(O166="사용자항목14", K166, 0)</f>
        <v>0</v>
      </c>
      <c r="AP166">
        <f t="shared" ref="AP166:AP210" si="171">IF(O166="사용자항목15", K166, 0)</f>
        <v>0</v>
      </c>
      <c r="AQ166">
        <f t="shared" ref="AQ166:AQ210" si="172">IF(O166="사용자항목16", K166, 0)</f>
        <v>0</v>
      </c>
      <c r="AR166">
        <f t="shared" ref="AR166:AR210" si="173">IF(O166="사용자항목17", K166, 0)</f>
        <v>0</v>
      </c>
      <c r="AS166">
        <f t="shared" ref="AS166:AS210" si="174">IF(O166="사용자항목18", K166, 0)</f>
        <v>0</v>
      </c>
      <c r="AT166">
        <f t="shared" ref="AT166:AT210" si="175">IF(O166="사용자항목19", K166, 0)</f>
        <v>0</v>
      </c>
    </row>
    <row r="167" spans="1:50" ht="20.100000000000001" customHeight="1">
      <c r="A167" s="38" t="s">
        <v>523</v>
      </c>
      <c r="B167" s="38" t="s">
        <v>524</v>
      </c>
      <c r="C167" s="39" t="s">
        <v>44</v>
      </c>
      <c r="D167" s="50">
        <v>1</v>
      </c>
      <c r="E167" s="50">
        <f>ROUNDUP(일위대가목록!G64, 0)</f>
        <v>0</v>
      </c>
      <c r="F167" s="50">
        <f t="shared" si="142"/>
        <v>0</v>
      </c>
      <c r="G167" s="50"/>
      <c r="H167" s="50">
        <f t="shared" si="143"/>
        <v>0</v>
      </c>
      <c r="I167" s="50">
        <f>ROUNDUP(일위대가목록!K64, 0)</f>
        <v>0</v>
      </c>
      <c r="J167" s="50">
        <f t="shared" si="144"/>
        <v>0</v>
      </c>
      <c r="K167" s="50">
        <f t="shared" si="145"/>
        <v>0</v>
      </c>
      <c r="L167" s="41" t="s">
        <v>522</v>
      </c>
      <c r="N167" t="str">
        <f>""</f>
        <v/>
      </c>
      <c r="O167" s="1" t="s">
        <v>281</v>
      </c>
      <c r="P167">
        <v>1</v>
      </c>
      <c r="Q167">
        <f t="shared" si="146"/>
        <v>0</v>
      </c>
      <c r="R167">
        <f t="shared" si="147"/>
        <v>0</v>
      </c>
      <c r="S167">
        <f t="shared" si="148"/>
        <v>0</v>
      </c>
      <c r="T167">
        <f t="shared" si="149"/>
        <v>0</v>
      </c>
      <c r="U167">
        <f t="shared" si="150"/>
        <v>0</v>
      </c>
      <c r="V167">
        <f t="shared" si="151"/>
        <v>0</v>
      </c>
      <c r="W167">
        <f t="shared" si="152"/>
        <v>0</v>
      </c>
      <c r="X167">
        <f t="shared" si="153"/>
        <v>0</v>
      </c>
      <c r="Y167">
        <f t="shared" si="154"/>
        <v>0</v>
      </c>
      <c r="Z167">
        <f t="shared" si="155"/>
        <v>0</v>
      </c>
      <c r="AA167">
        <f t="shared" si="156"/>
        <v>0</v>
      </c>
      <c r="AB167">
        <f t="shared" si="157"/>
        <v>0</v>
      </c>
      <c r="AC167">
        <f t="shared" si="158"/>
        <v>0</v>
      </c>
      <c r="AD167">
        <f t="shared" si="159"/>
        <v>0</v>
      </c>
      <c r="AE167">
        <f t="shared" si="160"/>
        <v>0</v>
      </c>
      <c r="AF167">
        <f t="shared" si="161"/>
        <v>0</v>
      </c>
      <c r="AG167">
        <f t="shared" si="162"/>
        <v>0</v>
      </c>
      <c r="AH167">
        <f t="shared" si="163"/>
        <v>0</v>
      </c>
      <c r="AI167">
        <f t="shared" si="164"/>
        <v>0</v>
      </c>
      <c r="AJ167">
        <f t="shared" si="165"/>
        <v>0</v>
      </c>
      <c r="AK167">
        <f t="shared" si="166"/>
        <v>0</v>
      </c>
      <c r="AL167">
        <f t="shared" si="167"/>
        <v>0</v>
      </c>
      <c r="AM167">
        <f t="shared" si="168"/>
        <v>0</v>
      </c>
      <c r="AN167">
        <f t="shared" si="169"/>
        <v>0</v>
      </c>
      <c r="AO167">
        <f t="shared" si="170"/>
        <v>0</v>
      </c>
      <c r="AP167">
        <f t="shared" si="171"/>
        <v>0</v>
      </c>
      <c r="AQ167">
        <f t="shared" si="172"/>
        <v>0</v>
      </c>
      <c r="AR167">
        <f t="shared" si="173"/>
        <v>0</v>
      </c>
      <c r="AS167">
        <f t="shared" si="174"/>
        <v>0</v>
      </c>
      <c r="AT167">
        <f t="shared" si="175"/>
        <v>0</v>
      </c>
    </row>
    <row r="168" spans="1:50" ht="20.100000000000001" customHeight="1">
      <c r="A168" s="38" t="s">
        <v>523</v>
      </c>
      <c r="B168" s="38" t="s">
        <v>526</v>
      </c>
      <c r="C168" s="39" t="s">
        <v>44</v>
      </c>
      <c r="D168" s="50">
        <v>1</v>
      </c>
      <c r="E168" s="50">
        <f>ROUNDUP(일위대가목록!G65, 0)</f>
        <v>0</v>
      </c>
      <c r="F168" s="50">
        <f t="shared" si="142"/>
        <v>0</v>
      </c>
      <c r="G168" s="50"/>
      <c r="H168" s="50">
        <f t="shared" si="143"/>
        <v>0</v>
      </c>
      <c r="I168" s="50">
        <f>ROUNDUP(일위대가목록!K65, 0)</f>
        <v>0</v>
      </c>
      <c r="J168" s="50">
        <f t="shared" si="144"/>
        <v>0</v>
      </c>
      <c r="K168" s="50">
        <f t="shared" si="145"/>
        <v>0</v>
      </c>
      <c r="L168" s="41" t="s">
        <v>525</v>
      </c>
      <c r="N168" t="str">
        <f>""</f>
        <v/>
      </c>
      <c r="O168" s="1" t="s">
        <v>281</v>
      </c>
      <c r="P168">
        <v>1</v>
      </c>
      <c r="Q168">
        <f t="shared" si="146"/>
        <v>0</v>
      </c>
      <c r="R168">
        <f t="shared" si="147"/>
        <v>0</v>
      </c>
      <c r="S168">
        <f t="shared" si="148"/>
        <v>0</v>
      </c>
      <c r="T168">
        <f t="shared" si="149"/>
        <v>0</v>
      </c>
      <c r="U168">
        <f t="shared" si="150"/>
        <v>0</v>
      </c>
      <c r="V168">
        <f t="shared" si="151"/>
        <v>0</v>
      </c>
      <c r="W168">
        <f t="shared" si="152"/>
        <v>0</v>
      </c>
      <c r="X168">
        <f t="shared" si="153"/>
        <v>0</v>
      </c>
      <c r="Y168">
        <f t="shared" si="154"/>
        <v>0</v>
      </c>
      <c r="Z168">
        <f t="shared" si="155"/>
        <v>0</v>
      </c>
      <c r="AA168">
        <f t="shared" si="156"/>
        <v>0</v>
      </c>
      <c r="AB168">
        <f t="shared" si="157"/>
        <v>0</v>
      </c>
      <c r="AC168">
        <f t="shared" si="158"/>
        <v>0</v>
      </c>
      <c r="AD168">
        <f t="shared" si="159"/>
        <v>0</v>
      </c>
      <c r="AE168">
        <f t="shared" si="160"/>
        <v>0</v>
      </c>
      <c r="AF168">
        <f t="shared" si="161"/>
        <v>0</v>
      </c>
      <c r="AG168">
        <f t="shared" si="162"/>
        <v>0</v>
      </c>
      <c r="AH168">
        <f t="shared" si="163"/>
        <v>0</v>
      </c>
      <c r="AI168">
        <f t="shared" si="164"/>
        <v>0</v>
      </c>
      <c r="AJ168">
        <f t="shared" si="165"/>
        <v>0</v>
      </c>
      <c r="AK168">
        <f t="shared" si="166"/>
        <v>0</v>
      </c>
      <c r="AL168">
        <f t="shared" si="167"/>
        <v>0</v>
      </c>
      <c r="AM168">
        <f t="shared" si="168"/>
        <v>0</v>
      </c>
      <c r="AN168">
        <f t="shared" si="169"/>
        <v>0</v>
      </c>
      <c r="AO168">
        <f t="shared" si="170"/>
        <v>0</v>
      </c>
      <c r="AP168">
        <f t="shared" si="171"/>
        <v>0</v>
      </c>
      <c r="AQ168">
        <f t="shared" si="172"/>
        <v>0</v>
      </c>
      <c r="AR168">
        <f t="shared" si="173"/>
        <v>0</v>
      </c>
      <c r="AS168">
        <f t="shared" si="174"/>
        <v>0</v>
      </c>
      <c r="AT168">
        <f t="shared" si="175"/>
        <v>0</v>
      </c>
    </row>
    <row r="169" spans="1:50" ht="20.100000000000001" customHeight="1">
      <c r="A169" s="38" t="s">
        <v>523</v>
      </c>
      <c r="B169" s="38" t="s">
        <v>528</v>
      </c>
      <c r="C169" s="39" t="s">
        <v>44</v>
      </c>
      <c r="D169" s="50">
        <v>1</v>
      </c>
      <c r="E169" s="50">
        <f>ROUNDUP(일위대가목록!G66, 0)</f>
        <v>0</v>
      </c>
      <c r="F169" s="50">
        <f t="shared" si="142"/>
        <v>0</v>
      </c>
      <c r="G169" s="50"/>
      <c r="H169" s="50">
        <f t="shared" si="143"/>
        <v>0</v>
      </c>
      <c r="I169" s="50">
        <f>ROUNDUP(일위대가목록!K66, 0)</f>
        <v>0</v>
      </c>
      <c r="J169" s="50">
        <f t="shared" si="144"/>
        <v>0</v>
      </c>
      <c r="K169" s="50">
        <f t="shared" si="145"/>
        <v>0</v>
      </c>
      <c r="L169" s="41" t="s">
        <v>527</v>
      </c>
      <c r="N169" t="str">
        <f>""</f>
        <v/>
      </c>
      <c r="O169" s="1" t="s">
        <v>281</v>
      </c>
      <c r="P169">
        <v>1</v>
      </c>
      <c r="Q169">
        <f t="shared" si="146"/>
        <v>0</v>
      </c>
      <c r="R169">
        <f t="shared" si="147"/>
        <v>0</v>
      </c>
      <c r="S169">
        <f t="shared" si="148"/>
        <v>0</v>
      </c>
      <c r="T169">
        <f t="shared" si="149"/>
        <v>0</v>
      </c>
      <c r="U169">
        <f t="shared" si="150"/>
        <v>0</v>
      </c>
      <c r="V169">
        <f t="shared" si="151"/>
        <v>0</v>
      </c>
      <c r="W169">
        <f t="shared" si="152"/>
        <v>0</v>
      </c>
      <c r="X169">
        <f t="shared" si="153"/>
        <v>0</v>
      </c>
      <c r="Y169">
        <f t="shared" si="154"/>
        <v>0</v>
      </c>
      <c r="Z169">
        <f t="shared" si="155"/>
        <v>0</v>
      </c>
      <c r="AA169">
        <f t="shared" si="156"/>
        <v>0</v>
      </c>
      <c r="AB169">
        <f t="shared" si="157"/>
        <v>0</v>
      </c>
      <c r="AC169">
        <f t="shared" si="158"/>
        <v>0</v>
      </c>
      <c r="AD169">
        <f t="shared" si="159"/>
        <v>0</v>
      </c>
      <c r="AE169">
        <f t="shared" si="160"/>
        <v>0</v>
      </c>
      <c r="AF169">
        <f t="shared" si="161"/>
        <v>0</v>
      </c>
      <c r="AG169">
        <f t="shared" si="162"/>
        <v>0</v>
      </c>
      <c r="AH169">
        <f t="shared" si="163"/>
        <v>0</v>
      </c>
      <c r="AI169">
        <f t="shared" si="164"/>
        <v>0</v>
      </c>
      <c r="AJ169">
        <f t="shared" si="165"/>
        <v>0</v>
      </c>
      <c r="AK169">
        <f t="shared" si="166"/>
        <v>0</v>
      </c>
      <c r="AL169">
        <f t="shared" si="167"/>
        <v>0</v>
      </c>
      <c r="AM169">
        <f t="shared" si="168"/>
        <v>0</v>
      </c>
      <c r="AN169">
        <f t="shared" si="169"/>
        <v>0</v>
      </c>
      <c r="AO169">
        <f t="shared" si="170"/>
        <v>0</v>
      </c>
      <c r="AP169">
        <f t="shared" si="171"/>
        <v>0</v>
      </c>
      <c r="AQ169">
        <f t="shared" si="172"/>
        <v>0</v>
      </c>
      <c r="AR169">
        <f t="shared" si="173"/>
        <v>0</v>
      </c>
      <c r="AS169">
        <f t="shared" si="174"/>
        <v>0</v>
      </c>
      <c r="AT169">
        <f t="shared" si="175"/>
        <v>0</v>
      </c>
    </row>
    <row r="170" spans="1:50" ht="20.100000000000001" customHeight="1">
      <c r="A170" s="38" t="s">
        <v>523</v>
      </c>
      <c r="B170" s="38" t="s">
        <v>530</v>
      </c>
      <c r="C170" s="39" t="s">
        <v>44</v>
      </c>
      <c r="D170" s="50">
        <v>1</v>
      </c>
      <c r="E170" s="50">
        <f>ROUNDUP(일위대가목록!G67, 0)</f>
        <v>0</v>
      </c>
      <c r="F170" s="50">
        <f t="shared" si="142"/>
        <v>0</v>
      </c>
      <c r="G170" s="50"/>
      <c r="H170" s="50">
        <f t="shared" si="143"/>
        <v>0</v>
      </c>
      <c r="I170" s="50">
        <f>ROUNDUP(일위대가목록!K67, 0)</f>
        <v>0</v>
      </c>
      <c r="J170" s="50">
        <f t="shared" si="144"/>
        <v>0</v>
      </c>
      <c r="K170" s="50">
        <f t="shared" si="145"/>
        <v>0</v>
      </c>
      <c r="L170" s="41" t="s">
        <v>529</v>
      </c>
      <c r="N170" t="str">
        <f>""</f>
        <v/>
      </c>
      <c r="O170" s="1" t="s">
        <v>281</v>
      </c>
      <c r="P170">
        <v>1</v>
      </c>
      <c r="Q170">
        <f t="shared" si="146"/>
        <v>0</v>
      </c>
      <c r="R170">
        <f t="shared" si="147"/>
        <v>0</v>
      </c>
      <c r="S170">
        <f t="shared" si="148"/>
        <v>0</v>
      </c>
      <c r="T170">
        <f t="shared" si="149"/>
        <v>0</v>
      </c>
      <c r="U170">
        <f t="shared" si="150"/>
        <v>0</v>
      </c>
      <c r="V170">
        <f t="shared" si="151"/>
        <v>0</v>
      </c>
      <c r="W170">
        <f t="shared" si="152"/>
        <v>0</v>
      </c>
      <c r="X170">
        <f t="shared" si="153"/>
        <v>0</v>
      </c>
      <c r="Y170">
        <f t="shared" si="154"/>
        <v>0</v>
      </c>
      <c r="Z170">
        <f t="shared" si="155"/>
        <v>0</v>
      </c>
      <c r="AA170">
        <f t="shared" si="156"/>
        <v>0</v>
      </c>
      <c r="AB170">
        <f t="shared" si="157"/>
        <v>0</v>
      </c>
      <c r="AC170">
        <f t="shared" si="158"/>
        <v>0</v>
      </c>
      <c r="AD170">
        <f t="shared" si="159"/>
        <v>0</v>
      </c>
      <c r="AE170">
        <f t="shared" si="160"/>
        <v>0</v>
      </c>
      <c r="AF170">
        <f t="shared" si="161"/>
        <v>0</v>
      </c>
      <c r="AG170">
        <f t="shared" si="162"/>
        <v>0</v>
      </c>
      <c r="AH170">
        <f t="shared" si="163"/>
        <v>0</v>
      </c>
      <c r="AI170">
        <f t="shared" si="164"/>
        <v>0</v>
      </c>
      <c r="AJ170">
        <f t="shared" si="165"/>
        <v>0</v>
      </c>
      <c r="AK170">
        <f t="shared" si="166"/>
        <v>0</v>
      </c>
      <c r="AL170">
        <f t="shared" si="167"/>
        <v>0</v>
      </c>
      <c r="AM170">
        <f t="shared" si="168"/>
        <v>0</v>
      </c>
      <c r="AN170">
        <f t="shared" si="169"/>
        <v>0</v>
      </c>
      <c r="AO170">
        <f t="shared" si="170"/>
        <v>0</v>
      </c>
      <c r="AP170">
        <f t="shared" si="171"/>
        <v>0</v>
      </c>
      <c r="AQ170">
        <f t="shared" si="172"/>
        <v>0</v>
      </c>
      <c r="AR170">
        <f t="shared" si="173"/>
        <v>0</v>
      </c>
      <c r="AS170">
        <f t="shared" si="174"/>
        <v>0</v>
      </c>
      <c r="AT170">
        <f t="shared" si="175"/>
        <v>0</v>
      </c>
    </row>
    <row r="171" spans="1:50" ht="20.100000000000001" customHeight="1">
      <c r="A171" s="38" t="s">
        <v>523</v>
      </c>
      <c r="B171" s="38" t="s">
        <v>540</v>
      </c>
      <c r="C171" s="39" t="s">
        <v>44</v>
      </c>
      <c r="D171" s="50">
        <v>1</v>
      </c>
      <c r="E171" s="50">
        <f>ROUNDUP(일위대가목록!G72, 0)</f>
        <v>0</v>
      </c>
      <c r="F171" s="50">
        <f t="shared" si="142"/>
        <v>0</v>
      </c>
      <c r="G171" s="50"/>
      <c r="H171" s="50">
        <f t="shared" si="143"/>
        <v>0</v>
      </c>
      <c r="I171" s="50">
        <f>ROUNDUP(일위대가목록!K72, 0)</f>
        <v>0</v>
      </c>
      <c r="J171" s="50">
        <f t="shared" si="144"/>
        <v>0</v>
      </c>
      <c r="K171" s="50">
        <f t="shared" si="145"/>
        <v>0</v>
      </c>
      <c r="L171" s="41" t="s">
        <v>539</v>
      </c>
      <c r="N171" t="str">
        <f>""</f>
        <v/>
      </c>
      <c r="O171" s="1" t="s">
        <v>281</v>
      </c>
      <c r="P171">
        <v>1</v>
      </c>
      <c r="Q171">
        <f t="shared" si="146"/>
        <v>0</v>
      </c>
      <c r="R171">
        <f t="shared" si="147"/>
        <v>0</v>
      </c>
      <c r="S171">
        <f t="shared" si="148"/>
        <v>0</v>
      </c>
      <c r="T171">
        <f t="shared" si="149"/>
        <v>0</v>
      </c>
      <c r="U171">
        <f t="shared" si="150"/>
        <v>0</v>
      </c>
      <c r="V171">
        <f t="shared" si="151"/>
        <v>0</v>
      </c>
      <c r="W171">
        <f t="shared" si="152"/>
        <v>0</v>
      </c>
      <c r="X171">
        <f t="shared" si="153"/>
        <v>0</v>
      </c>
      <c r="Y171">
        <f t="shared" si="154"/>
        <v>0</v>
      </c>
      <c r="Z171">
        <f t="shared" si="155"/>
        <v>0</v>
      </c>
      <c r="AA171">
        <f t="shared" si="156"/>
        <v>0</v>
      </c>
      <c r="AB171">
        <f t="shared" si="157"/>
        <v>0</v>
      </c>
      <c r="AC171">
        <f t="shared" si="158"/>
        <v>0</v>
      </c>
      <c r="AD171">
        <f t="shared" si="159"/>
        <v>0</v>
      </c>
      <c r="AE171">
        <f t="shared" si="160"/>
        <v>0</v>
      </c>
      <c r="AF171">
        <f t="shared" si="161"/>
        <v>0</v>
      </c>
      <c r="AG171">
        <f t="shared" si="162"/>
        <v>0</v>
      </c>
      <c r="AH171">
        <f t="shared" si="163"/>
        <v>0</v>
      </c>
      <c r="AI171">
        <f t="shared" si="164"/>
        <v>0</v>
      </c>
      <c r="AJ171">
        <f t="shared" si="165"/>
        <v>0</v>
      </c>
      <c r="AK171">
        <f t="shared" si="166"/>
        <v>0</v>
      </c>
      <c r="AL171">
        <f t="shared" si="167"/>
        <v>0</v>
      </c>
      <c r="AM171">
        <f t="shared" si="168"/>
        <v>0</v>
      </c>
      <c r="AN171">
        <f t="shared" si="169"/>
        <v>0</v>
      </c>
      <c r="AO171">
        <f t="shared" si="170"/>
        <v>0</v>
      </c>
      <c r="AP171">
        <f t="shared" si="171"/>
        <v>0</v>
      </c>
      <c r="AQ171">
        <f t="shared" si="172"/>
        <v>0</v>
      </c>
      <c r="AR171">
        <f t="shared" si="173"/>
        <v>0</v>
      </c>
      <c r="AS171">
        <f t="shared" si="174"/>
        <v>0</v>
      </c>
      <c r="AT171">
        <f t="shared" si="175"/>
        <v>0</v>
      </c>
    </row>
    <row r="172" spans="1:50" ht="20.100000000000001" customHeight="1">
      <c r="A172" s="38" t="s">
        <v>523</v>
      </c>
      <c r="B172" s="38" t="s">
        <v>542</v>
      </c>
      <c r="C172" s="39" t="s">
        <v>44</v>
      </c>
      <c r="D172" s="50">
        <v>3</v>
      </c>
      <c r="E172" s="50">
        <f>ROUNDUP(일위대가목록!G73, 0)</f>
        <v>0</v>
      </c>
      <c r="F172" s="50">
        <f t="shared" si="142"/>
        <v>0</v>
      </c>
      <c r="G172" s="50"/>
      <c r="H172" s="50">
        <f t="shared" si="143"/>
        <v>0</v>
      </c>
      <c r="I172" s="50">
        <f>ROUNDUP(일위대가목록!K73, 0)</f>
        <v>0</v>
      </c>
      <c r="J172" s="50">
        <f t="shared" si="144"/>
        <v>0</v>
      </c>
      <c r="K172" s="50">
        <f t="shared" si="145"/>
        <v>0</v>
      </c>
      <c r="L172" s="41" t="s">
        <v>541</v>
      </c>
      <c r="N172" t="str">
        <f>""</f>
        <v/>
      </c>
      <c r="O172" s="1" t="s">
        <v>281</v>
      </c>
      <c r="P172">
        <v>1</v>
      </c>
      <c r="Q172">
        <f t="shared" si="146"/>
        <v>0</v>
      </c>
      <c r="R172">
        <f t="shared" si="147"/>
        <v>0</v>
      </c>
      <c r="S172">
        <f t="shared" si="148"/>
        <v>0</v>
      </c>
      <c r="T172">
        <f t="shared" si="149"/>
        <v>0</v>
      </c>
      <c r="U172">
        <f t="shared" si="150"/>
        <v>0</v>
      </c>
      <c r="V172">
        <f t="shared" si="151"/>
        <v>0</v>
      </c>
      <c r="W172">
        <f t="shared" si="152"/>
        <v>0</v>
      </c>
      <c r="X172">
        <f t="shared" si="153"/>
        <v>0</v>
      </c>
      <c r="Y172">
        <f t="shared" si="154"/>
        <v>0</v>
      </c>
      <c r="Z172">
        <f t="shared" si="155"/>
        <v>0</v>
      </c>
      <c r="AA172">
        <f t="shared" si="156"/>
        <v>0</v>
      </c>
      <c r="AB172">
        <f t="shared" si="157"/>
        <v>0</v>
      </c>
      <c r="AC172">
        <f t="shared" si="158"/>
        <v>0</v>
      </c>
      <c r="AD172">
        <f t="shared" si="159"/>
        <v>0</v>
      </c>
      <c r="AE172">
        <f t="shared" si="160"/>
        <v>0</v>
      </c>
      <c r="AF172">
        <f t="shared" si="161"/>
        <v>0</v>
      </c>
      <c r="AG172">
        <f t="shared" si="162"/>
        <v>0</v>
      </c>
      <c r="AH172">
        <f t="shared" si="163"/>
        <v>0</v>
      </c>
      <c r="AI172">
        <f t="shared" si="164"/>
        <v>0</v>
      </c>
      <c r="AJ172">
        <f t="shared" si="165"/>
        <v>0</v>
      </c>
      <c r="AK172">
        <f t="shared" si="166"/>
        <v>0</v>
      </c>
      <c r="AL172">
        <f t="shared" si="167"/>
        <v>0</v>
      </c>
      <c r="AM172">
        <f t="shared" si="168"/>
        <v>0</v>
      </c>
      <c r="AN172">
        <f t="shared" si="169"/>
        <v>0</v>
      </c>
      <c r="AO172">
        <f t="shared" si="170"/>
        <v>0</v>
      </c>
      <c r="AP172">
        <f t="shared" si="171"/>
        <v>0</v>
      </c>
      <c r="AQ172">
        <f t="shared" si="172"/>
        <v>0</v>
      </c>
      <c r="AR172">
        <f t="shared" si="173"/>
        <v>0</v>
      </c>
      <c r="AS172">
        <f t="shared" si="174"/>
        <v>0</v>
      </c>
      <c r="AT172">
        <f t="shared" si="175"/>
        <v>0</v>
      </c>
    </row>
    <row r="173" spans="1:50" ht="20.100000000000001" customHeight="1">
      <c r="A173" s="38" t="s">
        <v>523</v>
      </c>
      <c r="B173" s="38" t="s">
        <v>544</v>
      </c>
      <c r="C173" s="39" t="s">
        <v>44</v>
      </c>
      <c r="D173" s="50">
        <v>2</v>
      </c>
      <c r="E173" s="50">
        <f>ROUNDUP(일위대가목록!G74, 0)</f>
        <v>0</v>
      </c>
      <c r="F173" s="50">
        <f t="shared" si="142"/>
        <v>0</v>
      </c>
      <c r="G173" s="50"/>
      <c r="H173" s="50">
        <f t="shared" si="143"/>
        <v>0</v>
      </c>
      <c r="I173" s="50">
        <f>ROUNDUP(일위대가목록!K74, 0)</f>
        <v>0</v>
      </c>
      <c r="J173" s="50">
        <f t="shared" si="144"/>
        <v>0</v>
      </c>
      <c r="K173" s="50">
        <f t="shared" si="145"/>
        <v>0</v>
      </c>
      <c r="L173" s="41" t="s">
        <v>543</v>
      </c>
      <c r="N173" t="str">
        <f>""</f>
        <v/>
      </c>
      <c r="O173" s="1" t="s">
        <v>281</v>
      </c>
      <c r="P173">
        <v>1</v>
      </c>
      <c r="Q173">
        <f t="shared" si="146"/>
        <v>0</v>
      </c>
      <c r="R173">
        <f t="shared" si="147"/>
        <v>0</v>
      </c>
      <c r="S173">
        <f t="shared" si="148"/>
        <v>0</v>
      </c>
      <c r="T173">
        <f t="shared" si="149"/>
        <v>0</v>
      </c>
      <c r="U173">
        <f t="shared" si="150"/>
        <v>0</v>
      </c>
      <c r="V173">
        <f t="shared" si="151"/>
        <v>0</v>
      </c>
      <c r="W173">
        <f t="shared" si="152"/>
        <v>0</v>
      </c>
      <c r="X173">
        <f t="shared" si="153"/>
        <v>0</v>
      </c>
      <c r="Y173">
        <f t="shared" si="154"/>
        <v>0</v>
      </c>
      <c r="Z173">
        <f t="shared" si="155"/>
        <v>0</v>
      </c>
      <c r="AA173">
        <f t="shared" si="156"/>
        <v>0</v>
      </c>
      <c r="AB173">
        <f t="shared" si="157"/>
        <v>0</v>
      </c>
      <c r="AC173">
        <f t="shared" si="158"/>
        <v>0</v>
      </c>
      <c r="AD173">
        <f t="shared" si="159"/>
        <v>0</v>
      </c>
      <c r="AE173">
        <f t="shared" si="160"/>
        <v>0</v>
      </c>
      <c r="AF173">
        <f t="shared" si="161"/>
        <v>0</v>
      </c>
      <c r="AG173">
        <f t="shared" si="162"/>
        <v>0</v>
      </c>
      <c r="AH173">
        <f t="shared" si="163"/>
        <v>0</v>
      </c>
      <c r="AI173">
        <f t="shared" si="164"/>
        <v>0</v>
      </c>
      <c r="AJ173">
        <f t="shared" si="165"/>
        <v>0</v>
      </c>
      <c r="AK173">
        <f t="shared" si="166"/>
        <v>0</v>
      </c>
      <c r="AL173">
        <f t="shared" si="167"/>
        <v>0</v>
      </c>
      <c r="AM173">
        <f t="shared" si="168"/>
        <v>0</v>
      </c>
      <c r="AN173">
        <f t="shared" si="169"/>
        <v>0</v>
      </c>
      <c r="AO173">
        <f t="shared" si="170"/>
        <v>0</v>
      </c>
      <c r="AP173">
        <f t="shared" si="171"/>
        <v>0</v>
      </c>
      <c r="AQ173">
        <f t="shared" si="172"/>
        <v>0</v>
      </c>
      <c r="AR173">
        <f t="shared" si="173"/>
        <v>0</v>
      </c>
      <c r="AS173">
        <f t="shared" si="174"/>
        <v>0</v>
      </c>
      <c r="AT173">
        <f t="shared" si="175"/>
        <v>0</v>
      </c>
    </row>
    <row r="174" spans="1:50" ht="20.100000000000001" customHeight="1">
      <c r="A174" s="38" t="s">
        <v>523</v>
      </c>
      <c r="B174" s="38" t="s">
        <v>538</v>
      </c>
      <c r="C174" s="39" t="s">
        <v>44</v>
      </c>
      <c r="D174" s="50">
        <v>2</v>
      </c>
      <c r="E174" s="50">
        <f>ROUNDUP(일위대가목록!G71, 0)</f>
        <v>0</v>
      </c>
      <c r="F174" s="50">
        <f t="shared" si="142"/>
        <v>0</v>
      </c>
      <c r="G174" s="50"/>
      <c r="H174" s="50">
        <f t="shared" si="143"/>
        <v>0</v>
      </c>
      <c r="I174" s="50">
        <f>ROUNDUP(일위대가목록!K71, 0)</f>
        <v>0</v>
      </c>
      <c r="J174" s="50">
        <f t="shared" si="144"/>
        <v>0</v>
      </c>
      <c r="K174" s="50">
        <f t="shared" si="145"/>
        <v>0</v>
      </c>
      <c r="L174" s="41" t="s">
        <v>537</v>
      </c>
      <c r="N174" t="str">
        <f>""</f>
        <v/>
      </c>
      <c r="O174" s="1" t="s">
        <v>281</v>
      </c>
      <c r="P174">
        <v>1</v>
      </c>
      <c r="Q174">
        <f t="shared" si="146"/>
        <v>0</v>
      </c>
      <c r="R174">
        <f t="shared" si="147"/>
        <v>0</v>
      </c>
      <c r="S174">
        <f t="shared" si="148"/>
        <v>0</v>
      </c>
      <c r="T174">
        <f t="shared" si="149"/>
        <v>0</v>
      </c>
      <c r="U174">
        <f t="shared" si="150"/>
        <v>0</v>
      </c>
      <c r="V174">
        <f t="shared" si="151"/>
        <v>0</v>
      </c>
      <c r="W174">
        <f t="shared" si="152"/>
        <v>0</v>
      </c>
      <c r="X174">
        <f t="shared" si="153"/>
        <v>0</v>
      </c>
      <c r="Y174">
        <f t="shared" si="154"/>
        <v>0</v>
      </c>
      <c r="Z174">
        <f t="shared" si="155"/>
        <v>0</v>
      </c>
      <c r="AA174">
        <f t="shared" si="156"/>
        <v>0</v>
      </c>
      <c r="AB174">
        <f t="shared" si="157"/>
        <v>0</v>
      </c>
      <c r="AC174">
        <f t="shared" si="158"/>
        <v>0</v>
      </c>
      <c r="AD174">
        <f t="shared" si="159"/>
        <v>0</v>
      </c>
      <c r="AE174">
        <f t="shared" si="160"/>
        <v>0</v>
      </c>
      <c r="AF174">
        <f t="shared" si="161"/>
        <v>0</v>
      </c>
      <c r="AG174">
        <f t="shared" si="162"/>
        <v>0</v>
      </c>
      <c r="AH174">
        <f t="shared" si="163"/>
        <v>0</v>
      </c>
      <c r="AI174">
        <f t="shared" si="164"/>
        <v>0</v>
      </c>
      <c r="AJ174">
        <f t="shared" si="165"/>
        <v>0</v>
      </c>
      <c r="AK174">
        <f t="shared" si="166"/>
        <v>0</v>
      </c>
      <c r="AL174">
        <f t="shared" si="167"/>
        <v>0</v>
      </c>
      <c r="AM174">
        <f t="shared" si="168"/>
        <v>0</v>
      </c>
      <c r="AN174">
        <f t="shared" si="169"/>
        <v>0</v>
      </c>
      <c r="AO174">
        <f t="shared" si="170"/>
        <v>0</v>
      </c>
      <c r="AP174">
        <f t="shared" si="171"/>
        <v>0</v>
      </c>
      <c r="AQ174">
        <f t="shared" si="172"/>
        <v>0</v>
      </c>
      <c r="AR174">
        <f t="shared" si="173"/>
        <v>0</v>
      </c>
      <c r="AS174">
        <f t="shared" si="174"/>
        <v>0</v>
      </c>
      <c r="AT174">
        <f t="shared" si="175"/>
        <v>0</v>
      </c>
    </row>
    <row r="175" spans="1:50" ht="20.100000000000001" customHeight="1">
      <c r="A175" s="38" t="s">
        <v>523</v>
      </c>
      <c r="B175" s="38" t="s">
        <v>536</v>
      </c>
      <c r="C175" s="39" t="s">
        <v>44</v>
      </c>
      <c r="D175" s="50">
        <v>2</v>
      </c>
      <c r="E175" s="50"/>
      <c r="F175" s="50">
        <f t="shared" si="142"/>
        <v>0</v>
      </c>
      <c r="G175" s="50"/>
      <c r="H175" s="50">
        <f t="shared" si="143"/>
        <v>0</v>
      </c>
      <c r="I175" s="50">
        <f>ROUNDUP(일위대가목록!K70, 0)</f>
        <v>0</v>
      </c>
      <c r="J175" s="50">
        <f t="shared" si="144"/>
        <v>0</v>
      </c>
      <c r="K175" s="50">
        <f t="shared" si="145"/>
        <v>0</v>
      </c>
      <c r="L175" s="41" t="s">
        <v>535</v>
      </c>
      <c r="N175" t="str">
        <f>""</f>
        <v/>
      </c>
      <c r="O175" s="1" t="s">
        <v>281</v>
      </c>
      <c r="P175">
        <v>1</v>
      </c>
      <c r="Q175">
        <f t="shared" si="146"/>
        <v>0</v>
      </c>
      <c r="R175">
        <f t="shared" si="147"/>
        <v>0</v>
      </c>
      <c r="S175">
        <f t="shared" si="148"/>
        <v>0</v>
      </c>
      <c r="T175">
        <f t="shared" si="149"/>
        <v>0</v>
      </c>
      <c r="U175">
        <f t="shared" si="150"/>
        <v>0</v>
      </c>
      <c r="V175">
        <f t="shared" si="151"/>
        <v>0</v>
      </c>
      <c r="W175">
        <f t="shared" si="152"/>
        <v>0</v>
      </c>
      <c r="X175">
        <f t="shared" si="153"/>
        <v>0</v>
      </c>
      <c r="Y175">
        <f t="shared" si="154"/>
        <v>0</v>
      </c>
      <c r="Z175">
        <f t="shared" si="155"/>
        <v>0</v>
      </c>
      <c r="AA175">
        <f t="shared" si="156"/>
        <v>0</v>
      </c>
      <c r="AB175">
        <f t="shared" si="157"/>
        <v>0</v>
      </c>
      <c r="AC175">
        <f t="shared" si="158"/>
        <v>0</v>
      </c>
      <c r="AD175">
        <f t="shared" si="159"/>
        <v>0</v>
      </c>
      <c r="AE175">
        <f t="shared" si="160"/>
        <v>0</v>
      </c>
      <c r="AF175">
        <f t="shared" si="161"/>
        <v>0</v>
      </c>
      <c r="AG175">
        <f t="shared" si="162"/>
        <v>0</v>
      </c>
      <c r="AH175">
        <f t="shared" si="163"/>
        <v>0</v>
      </c>
      <c r="AI175">
        <f t="shared" si="164"/>
        <v>0</v>
      </c>
      <c r="AJ175">
        <f t="shared" si="165"/>
        <v>0</v>
      </c>
      <c r="AK175">
        <f t="shared" si="166"/>
        <v>0</v>
      </c>
      <c r="AL175">
        <f t="shared" si="167"/>
        <v>0</v>
      </c>
      <c r="AM175">
        <f t="shared" si="168"/>
        <v>0</v>
      </c>
      <c r="AN175">
        <f t="shared" si="169"/>
        <v>0</v>
      </c>
      <c r="AO175">
        <f t="shared" si="170"/>
        <v>0</v>
      </c>
      <c r="AP175">
        <f t="shared" si="171"/>
        <v>0</v>
      </c>
      <c r="AQ175">
        <f t="shared" si="172"/>
        <v>0</v>
      </c>
      <c r="AR175">
        <f t="shared" si="173"/>
        <v>0</v>
      </c>
      <c r="AS175">
        <f t="shared" si="174"/>
        <v>0</v>
      </c>
      <c r="AT175">
        <f t="shared" si="175"/>
        <v>0</v>
      </c>
    </row>
    <row r="176" spans="1:50" ht="20.100000000000001" customHeight="1">
      <c r="A176" s="38" t="s">
        <v>523</v>
      </c>
      <c r="B176" s="38" t="s">
        <v>534</v>
      </c>
      <c r="C176" s="39" t="s">
        <v>44</v>
      </c>
      <c r="D176" s="50">
        <v>1</v>
      </c>
      <c r="E176" s="50"/>
      <c r="F176" s="50">
        <f t="shared" si="142"/>
        <v>0</v>
      </c>
      <c r="G176" s="50"/>
      <c r="H176" s="50">
        <f t="shared" si="143"/>
        <v>0</v>
      </c>
      <c r="I176" s="50">
        <f>ROUNDUP(일위대가목록!K69, 0)</f>
        <v>0</v>
      </c>
      <c r="J176" s="50">
        <f t="shared" si="144"/>
        <v>0</v>
      </c>
      <c r="K176" s="50">
        <f t="shared" si="145"/>
        <v>0</v>
      </c>
      <c r="L176" s="41" t="s">
        <v>533</v>
      </c>
      <c r="N176" t="str">
        <f>""</f>
        <v/>
      </c>
      <c r="O176" s="1" t="s">
        <v>281</v>
      </c>
      <c r="P176">
        <v>1</v>
      </c>
      <c r="Q176">
        <f t="shared" si="146"/>
        <v>0</v>
      </c>
      <c r="R176">
        <f t="shared" si="147"/>
        <v>0</v>
      </c>
      <c r="S176">
        <f t="shared" si="148"/>
        <v>0</v>
      </c>
      <c r="T176">
        <f t="shared" si="149"/>
        <v>0</v>
      </c>
      <c r="U176">
        <f t="shared" si="150"/>
        <v>0</v>
      </c>
      <c r="V176">
        <f t="shared" si="151"/>
        <v>0</v>
      </c>
      <c r="W176">
        <f t="shared" si="152"/>
        <v>0</v>
      </c>
      <c r="X176">
        <f t="shared" si="153"/>
        <v>0</v>
      </c>
      <c r="Y176">
        <f t="shared" si="154"/>
        <v>0</v>
      </c>
      <c r="Z176">
        <f t="shared" si="155"/>
        <v>0</v>
      </c>
      <c r="AA176">
        <f t="shared" si="156"/>
        <v>0</v>
      </c>
      <c r="AB176">
        <f t="shared" si="157"/>
        <v>0</v>
      </c>
      <c r="AC176">
        <f t="shared" si="158"/>
        <v>0</v>
      </c>
      <c r="AD176">
        <f t="shared" si="159"/>
        <v>0</v>
      </c>
      <c r="AE176">
        <f t="shared" si="160"/>
        <v>0</v>
      </c>
      <c r="AF176">
        <f t="shared" si="161"/>
        <v>0</v>
      </c>
      <c r="AG176">
        <f t="shared" si="162"/>
        <v>0</v>
      </c>
      <c r="AH176">
        <f t="shared" si="163"/>
        <v>0</v>
      </c>
      <c r="AI176">
        <f t="shared" si="164"/>
        <v>0</v>
      </c>
      <c r="AJ176">
        <f t="shared" si="165"/>
        <v>0</v>
      </c>
      <c r="AK176">
        <f t="shared" si="166"/>
        <v>0</v>
      </c>
      <c r="AL176">
        <f t="shared" si="167"/>
        <v>0</v>
      </c>
      <c r="AM176">
        <f t="shared" si="168"/>
        <v>0</v>
      </c>
      <c r="AN176">
        <f t="shared" si="169"/>
        <v>0</v>
      </c>
      <c r="AO176">
        <f t="shared" si="170"/>
        <v>0</v>
      </c>
      <c r="AP176">
        <f t="shared" si="171"/>
        <v>0</v>
      </c>
      <c r="AQ176">
        <f t="shared" si="172"/>
        <v>0</v>
      </c>
      <c r="AR176">
        <f t="shared" si="173"/>
        <v>0</v>
      </c>
      <c r="AS176">
        <f t="shared" si="174"/>
        <v>0</v>
      </c>
      <c r="AT176">
        <f t="shared" si="175"/>
        <v>0</v>
      </c>
    </row>
    <row r="177" spans="1:46" ht="20.100000000000001" customHeight="1">
      <c r="A177" s="38" t="s">
        <v>441</v>
      </c>
      <c r="B177" s="38" t="s">
        <v>442</v>
      </c>
      <c r="C177" s="39" t="s">
        <v>53</v>
      </c>
      <c r="D177" s="50">
        <v>3</v>
      </c>
      <c r="E177" s="50"/>
      <c r="F177" s="50">
        <f t="shared" si="142"/>
        <v>0</v>
      </c>
      <c r="G177" s="50"/>
      <c r="H177" s="50">
        <f t="shared" si="143"/>
        <v>0</v>
      </c>
      <c r="I177" s="50">
        <f>ROUNDUP(일위대가목록!K20, 0)</f>
        <v>0</v>
      </c>
      <c r="J177" s="50">
        <f t="shared" si="144"/>
        <v>0</v>
      </c>
      <c r="K177" s="50">
        <f t="shared" si="145"/>
        <v>0</v>
      </c>
      <c r="L177" s="41" t="s">
        <v>440</v>
      </c>
      <c r="N177" t="str">
        <f>""</f>
        <v/>
      </c>
      <c r="O177" s="1" t="s">
        <v>281</v>
      </c>
      <c r="P177">
        <v>1</v>
      </c>
      <c r="Q177">
        <f t="shared" si="146"/>
        <v>0</v>
      </c>
      <c r="R177">
        <f t="shared" si="147"/>
        <v>0</v>
      </c>
      <c r="S177">
        <f t="shared" si="148"/>
        <v>0</v>
      </c>
      <c r="T177">
        <f t="shared" si="149"/>
        <v>0</v>
      </c>
      <c r="U177">
        <f t="shared" si="150"/>
        <v>0</v>
      </c>
      <c r="V177">
        <f t="shared" si="151"/>
        <v>0</v>
      </c>
      <c r="W177">
        <f t="shared" si="152"/>
        <v>0</v>
      </c>
      <c r="X177">
        <f t="shared" si="153"/>
        <v>0</v>
      </c>
      <c r="Y177">
        <f t="shared" si="154"/>
        <v>0</v>
      </c>
      <c r="Z177">
        <f t="shared" si="155"/>
        <v>0</v>
      </c>
      <c r="AA177">
        <f t="shared" si="156"/>
        <v>0</v>
      </c>
      <c r="AB177">
        <f t="shared" si="157"/>
        <v>0</v>
      </c>
      <c r="AC177">
        <f t="shared" si="158"/>
        <v>0</v>
      </c>
      <c r="AD177">
        <f t="shared" si="159"/>
        <v>0</v>
      </c>
      <c r="AE177">
        <f t="shared" si="160"/>
        <v>0</v>
      </c>
      <c r="AF177">
        <f t="shared" si="161"/>
        <v>0</v>
      </c>
      <c r="AG177">
        <f t="shared" si="162"/>
        <v>0</v>
      </c>
      <c r="AH177">
        <f t="shared" si="163"/>
        <v>0</v>
      </c>
      <c r="AI177">
        <f t="shared" si="164"/>
        <v>0</v>
      </c>
      <c r="AJ177">
        <f t="shared" si="165"/>
        <v>0</v>
      </c>
      <c r="AK177">
        <f t="shared" si="166"/>
        <v>0</v>
      </c>
      <c r="AL177">
        <f t="shared" si="167"/>
        <v>0</v>
      </c>
      <c r="AM177">
        <f t="shared" si="168"/>
        <v>0</v>
      </c>
      <c r="AN177">
        <f t="shared" si="169"/>
        <v>0</v>
      </c>
      <c r="AO177">
        <f t="shared" si="170"/>
        <v>0</v>
      </c>
      <c r="AP177">
        <f t="shared" si="171"/>
        <v>0</v>
      </c>
      <c r="AQ177">
        <f t="shared" si="172"/>
        <v>0</v>
      </c>
      <c r="AR177">
        <f t="shared" si="173"/>
        <v>0</v>
      </c>
      <c r="AS177">
        <f t="shared" si="174"/>
        <v>0</v>
      </c>
      <c r="AT177">
        <f t="shared" si="175"/>
        <v>0</v>
      </c>
    </row>
    <row r="178" spans="1:46" ht="20.100000000000001" customHeight="1">
      <c r="A178" s="38" t="s">
        <v>441</v>
      </c>
      <c r="B178" s="38" t="s">
        <v>444</v>
      </c>
      <c r="C178" s="39" t="s">
        <v>53</v>
      </c>
      <c r="D178" s="50">
        <v>25</v>
      </c>
      <c r="E178" s="50"/>
      <c r="F178" s="50">
        <f t="shared" si="142"/>
        <v>0</v>
      </c>
      <c r="G178" s="50"/>
      <c r="H178" s="50">
        <f t="shared" si="143"/>
        <v>0</v>
      </c>
      <c r="I178" s="50">
        <f>ROUNDUP(일위대가목록!K21, 0)</f>
        <v>0</v>
      </c>
      <c r="J178" s="50">
        <f t="shared" si="144"/>
        <v>0</v>
      </c>
      <c r="K178" s="50">
        <f t="shared" si="145"/>
        <v>0</v>
      </c>
      <c r="L178" s="41" t="s">
        <v>443</v>
      </c>
      <c r="N178" t="str">
        <f>""</f>
        <v/>
      </c>
      <c r="O178" s="1" t="s">
        <v>281</v>
      </c>
      <c r="P178">
        <v>1</v>
      </c>
      <c r="Q178">
        <f t="shared" si="146"/>
        <v>0</v>
      </c>
      <c r="R178">
        <f t="shared" si="147"/>
        <v>0</v>
      </c>
      <c r="S178">
        <f t="shared" si="148"/>
        <v>0</v>
      </c>
      <c r="T178">
        <f t="shared" si="149"/>
        <v>0</v>
      </c>
      <c r="U178">
        <f t="shared" si="150"/>
        <v>0</v>
      </c>
      <c r="V178">
        <f t="shared" si="151"/>
        <v>0</v>
      </c>
      <c r="W178">
        <f t="shared" si="152"/>
        <v>0</v>
      </c>
      <c r="X178">
        <f t="shared" si="153"/>
        <v>0</v>
      </c>
      <c r="Y178">
        <f t="shared" si="154"/>
        <v>0</v>
      </c>
      <c r="Z178">
        <f t="shared" si="155"/>
        <v>0</v>
      </c>
      <c r="AA178">
        <f t="shared" si="156"/>
        <v>0</v>
      </c>
      <c r="AB178">
        <f t="shared" si="157"/>
        <v>0</v>
      </c>
      <c r="AC178">
        <f t="shared" si="158"/>
        <v>0</v>
      </c>
      <c r="AD178">
        <f t="shared" si="159"/>
        <v>0</v>
      </c>
      <c r="AE178">
        <f t="shared" si="160"/>
        <v>0</v>
      </c>
      <c r="AF178">
        <f t="shared" si="161"/>
        <v>0</v>
      </c>
      <c r="AG178">
        <f t="shared" si="162"/>
        <v>0</v>
      </c>
      <c r="AH178">
        <f t="shared" si="163"/>
        <v>0</v>
      </c>
      <c r="AI178">
        <f t="shared" si="164"/>
        <v>0</v>
      </c>
      <c r="AJ178">
        <f t="shared" si="165"/>
        <v>0</v>
      </c>
      <c r="AK178">
        <f t="shared" si="166"/>
        <v>0</v>
      </c>
      <c r="AL178">
        <f t="shared" si="167"/>
        <v>0</v>
      </c>
      <c r="AM178">
        <f t="shared" si="168"/>
        <v>0</v>
      </c>
      <c r="AN178">
        <f t="shared" si="169"/>
        <v>0</v>
      </c>
      <c r="AO178">
        <f t="shared" si="170"/>
        <v>0</v>
      </c>
      <c r="AP178">
        <f t="shared" si="171"/>
        <v>0</v>
      </c>
      <c r="AQ178">
        <f t="shared" si="172"/>
        <v>0</v>
      </c>
      <c r="AR178">
        <f t="shared" si="173"/>
        <v>0</v>
      </c>
      <c r="AS178">
        <f t="shared" si="174"/>
        <v>0</v>
      </c>
      <c r="AT178">
        <f t="shared" si="175"/>
        <v>0</v>
      </c>
    </row>
    <row r="179" spans="1:46" ht="20.100000000000001" customHeight="1">
      <c r="A179" s="38" t="s">
        <v>441</v>
      </c>
      <c r="B179" s="38" t="s">
        <v>446</v>
      </c>
      <c r="C179" s="39" t="s">
        <v>53</v>
      </c>
      <c r="D179" s="50">
        <v>12</v>
      </c>
      <c r="E179" s="50"/>
      <c r="F179" s="50">
        <f t="shared" si="142"/>
        <v>0</v>
      </c>
      <c r="G179" s="50"/>
      <c r="H179" s="50">
        <f t="shared" si="143"/>
        <v>0</v>
      </c>
      <c r="I179" s="50">
        <f>ROUNDUP(일위대가목록!K22, 0)</f>
        <v>0</v>
      </c>
      <c r="J179" s="50">
        <f t="shared" si="144"/>
        <v>0</v>
      </c>
      <c r="K179" s="50">
        <f t="shared" si="145"/>
        <v>0</v>
      </c>
      <c r="L179" s="41" t="s">
        <v>445</v>
      </c>
      <c r="N179" t="str">
        <f>""</f>
        <v/>
      </c>
      <c r="O179" s="1" t="s">
        <v>281</v>
      </c>
      <c r="P179">
        <v>1</v>
      </c>
      <c r="Q179">
        <f t="shared" si="146"/>
        <v>0</v>
      </c>
      <c r="R179">
        <f t="shared" si="147"/>
        <v>0</v>
      </c>
      <c r="S179">
        <f t="shared" si="148"/>
        <v>0</v>
      </c>
      <c r="T179">
        <f t="shared" si="149"/>
        <v>0</v>
      </c>
      <c r="U179">
        <f t="shared" si="150"/>
        <v>0</v>
      </c>
      <c r="V179">
        <f t="shared" si="151"/>
        <v>0</v>
      </c>
      <c r="W179">
        <f t="shared" si="152"/>
        <v>0</v>
      </c>
      <c r="X179">
        <f t="shared" si="153"/>
        <v>0</v>
      </c>
      <c r="Y179">
        <f t="shared" si="154"/>
        <v>0</v>
      </c>
      <c r="Z179">
        <f t="shared" si="155"/>
        <v>0</v>
      </c>
      <c r="AA179">
        <f t="shared" si="156"/>
        <v>0</v>
      </c>
      <c r="AB179">
        <f t="shared" si="157"/>
        <v>0</v>
      </c>
      <c r="AC179">
        <f t="shared" si="158"/>
        <v>0</v>
      </c>
      <c r="AD179">
        <f t="shared" si="159"/>
        <v>0</v>
      </c>
      <c r="AE179">
        <f t="shared" si="160"/>
        <v>0</v>
      </c>
      <c r="AF179">
        <f t="shared" si="161"/>
        <v>0</v>
      </c>
      <c r="AG179">
        <f t="shared" si="162"/>
        <v>0</v>
      </c>
      <c r="AH179">
        <f t="shared" si="163"/>
        <v>0</v>
      </c>
      <c r="AI179">
        <f t="shared" si="164"/>
        <v>0</v>
      </c>
      <c r="AJ179">
        <f t="shared" si="165"/>
        <v>0</v>
      </c>
      <c r="AK179">
        <f t="shared" si="166"/>
        <v>0</v>
      </c>
      <c r="AL179">
        <f t="shared" si="167"/>
        <v>0</v>
      </c>
      <c r="AM179">
        <f t="shared" si="168"/>
        <v>0</v>
      </c>
      <c r="AN179">
        <f t="shared" si="169"/>
        <v>0</v>
      </c>
      <c r="AO179">
        <f t="shared" si="170"/>
        <v>0</v>
      </c>
      <c r="AP179">
        <f t="shared" si="171"/>
        <v>0</v>
      </c>
      <c r="AQ179">
        <f t="shared" si="172"/>
        <v>0</v>
      </c>
      <c r="AR179">
        <f t="shared" si="173"/>
        <v>0</v>
      </c>
      <c r="AS179">
        <f t="shared" si="174"/>
        <v>0</v>
      </c>
      <c r="AT179">
        <f t="shared" si="175"/>
        <v>0</v>
      </c>
    </row>
    <row r="180" spans="1:46" ht="20.100000000000001" customHeight="1">
      <c r="A180" s="38" t="s">
        <v>441</v>
      </c>
      <c r="B180" s="38" t="s">
        <v>448</v>
      </c>
      <c r="C180" s="39" t="s">
        <v>53</v>
      </c>
      <c r="D180" s="50">
        <v>12</v>
      </c>
      <c r="E180" s="50"/>
      <c r="F180" s="50">
        <f t="shared" si="142"/>
        <v>0</v>
      </c>
      <c r="G180" s="50"/>
      <c r="H180" s="50">
        <f t="shared" si="143"/>
        <v>0</v>
      </c>
      <c r="I180" s="50">
        <f>ROUNDUP(일위대가목록!K23, 0)</f>
        <v>0</v>
      </c>
      <c r="J180" s="50">
        <f t="shared" si="144"/>
        <v>0</v>
      </c>
      <c r="K180" s="50">
        <f t="shared" si="145"/>
        <v>0</v>
      </c>
      <c r="L180" s="41" t="s">
        <v>447</v>
      </c>
      <c r="N180" t="str">
        <f>""</f>
        <v/>
      </c>
      <c r="O180" s="1" t="s">
        <v>281</v>
      </c>
      <c r="P180">
        <v>1</v>
      </c>
      <c r="Q180">
        <f t="shared" si="146"/>
        <v>0</v>
      </c>
      <c r="R180">
        <f t="shared" si="147"/>
        <v>0</v>
      </c>
      <c r="S180">
        <f t="shared" si="148"/>
        <v>0</v>
      </c>
      <c r="T180">
        <f t="shared" si="149"/>
        <v>0</v>
      </c>
      <c r="U180">
        <f t="shared" si="150"/>
        <v>0</v>
      </c>
      <c r="V180">
        <f t="shared" si="151"/>
        <v>0</v>
      </c>
      <c r="W180">
        <f t="shared" si="152"/>
        <v>0</v>
      </c>
      <c r="X180">
        <f t="shared" si="153"/>
        <v>0</v>
      </c>
      <c r="Y180">
        <f t="shared" si="154"/>
        <v>0</v>
      </c>
      <c r="Z180">
        <f t="shared" si="155"/>
        <v>0</v>
      </c>
      <c r="AA180">
        <f t="shared" si="156"/>
        <v>0</v>
      </c>
      <c r="AB180">
        <f t="shared" si="157"/>
        <v>0</v>
      </c>
      <c r="AC180">
        <f t="shared" si="158"/>
        <v>0</v>
      </c>
      <c r="AD180">
        <f t="shared" si="159"/>
        <v>0</v>
      </c>
      <c r="AE180">
        <f t="shared" si="160"/>
        <v>0</v>
      </c>
      <c r="AF180">
        <f t="shared" si="161"/>
        <v>0</v>
      </c>
      <c r="AG180">
        <f t="shared" si="162"/>
        <v>0</v>
      </c>
      <c r="AH180">
        <f t="shared" si="163"/>
        <v>0</v>
      </c>
      <c r="AI180">
        <f t="shared" si="164"/>
        <v>0</v>
      </c>
      <c r="AJ180">
        <f t="shared" si="165"/>
        <v>0</v>
      </c>
      <c r="AK180">
        <f t="shared" si="166"/>
        <v>0</v>
      </c>
      <c r="AL180">
        <f t="shared" si="167"/>
        <v>0</v>
      </c>
      <c r="AM180">
        <f t="shared" si="168"/>
        <v>0</v>
      </c>
      <c r="AN180">
        <f t="shared" si="169"/>
        <v>0</v>
      </c>
      <c r="AO180">
        <f t="shared" si="170"/>
        <v>0</v>
      </c>
      <c r="AP180">
        <f t="shared" si="171"/>
        <v>0</v>
      </c>
      <c r="AQ180">
        <f t="shared" si="172"/>
        <v>0</v>
      </c>
      <c r="AR180">
        <f t="shared" si="173"/>
        <v>0</v>
      </c>
      <c r="AS180">
        <f t="shared" si="174"/>
        <v>0</v>
      </c>
      <c r="AT180">
        <f t="shared" si="175"/>
        <v>0</v>
      </c>
    </row>
    <row r="181" spans="1:46" ht="20.100000000000001" customHeight="1">
      <c r="A181" s="38" t="s">
        <v>441</v>
      </c>
      <c r="B181" s="38" t="s">
        <v>450</v>
      </c>
      <c r="C181" s="39" t="s">
        <v>53</v>
      </c>
      <c r="D181" s="50">
        <v>34</v>
      </c>
      <c r="E181" s="50"/>
      <c r="F181" s="50">
        <f t="shared" si="142"/>
        <v>0</v>
      </c>
      <c r="G181" s="50"/>
      <c r="H181" s="50">
        <f t="shared" si="143"/>
        <v>0</v>
      </c>
      <c r="I181" s="50">
        <f>ROUNDUP(일위대가목록!K24, 0)</f>
        <v>0</v>
      </c>
      <c r="J181" s="50">
        <f t="shared" si="144"/>
        <v>0</v>
      </c>
      <c r="K181" s="50">
        <f t="shared" si="145"/>
        <v>0</v>
      </c>
      <c r="L181" s="41" t="s">
        <v>449</v>
      </c>
      <c r="N181" t="str">
        <f>""</f>
        <v/>
      </c>
      <c r="O181" s="1" t="s">
        <v>281</v>
      </c>
      <c r="P181">
        <v>1</v>
      </c>
      <c r="Q181">
        <f t="shared" si="146"/>
        <v>0</v>
      </c>
      <c r="R181">
        <f t="shared" si="147"/>
        <v>0</v>
      </c>
      <c r="S181">
        <f t="shared" si="148"/>
        <v>0</v>
      </c>
      <c r="T181">
        <f t="shared" si="149"/>
        <v>0</v>
      </c>
      <c r="U181">
        <f t="shared" si="150"/>
        <v>0</v>
      </c>
      <c r="V181">
        <f t="shared" si="151"/>
        <v>0</v>
      </c>
      <c r="W181">
        <f t="shared" si="152"/>
        <v>0</v>
      </c>
      <c r="X181">
        <f t="shared" si="153"/>
        <v>0</v>
      </c>
      <c r="Y181">
        <f t="shared" si="154"/>
        <v>0</v>
      </c>
      <c r="Z181">
        <f t="shared" si="155"/>
        <v>0</v>
      </c>
      <c r="AA181">
        <f t="shared" si="156"/>
        <v>0</v>
      </c>
      <c r="AB181">
        <f t="shared" si="157"/>
        <v>0</v>
      </c>
      <c r="AC181">
        <f t="shared" si="158"/>
        <v>0</v>
      </c>
      <c r="AD181">
        <f t="shared" si="159"/>
        <v>0</v>
      </c>
      <c r="AE181">
        <f t="shared" si="160"/>
        <v>0</v>
      </c>
      <c r="AF181">
        <f t="shared" si="161"/>
        <v>0</v>
      </c>
      <c r="AG181">
        <f t="shared" si="162"/>
        <v>0</v>
      </c>
      <c r="AH181">
        <f t="shared" si="163"/>
        <v>0</v>
      </c>
      <c r="AI181">
        <f t="shared" si="164"/>
        <v>0</v>
      </c>
      <c r="AJ181">
        <f t="shared" si="165"/>
        <v>0</v>
      </c>
      <c r="AK181">
        <f t="shared" si="166"/>
        <v>0</v>
      </c>
      <c r="AL181">
        <f t="shared" si="167"/>
        <v>0</v>
      </c>
      <c r="AM181">
        <f t="shared" si="168"/>
        <v>0</v>
      </c>
      <c r="AN181">
        <f t="shared" si="169"/>
        <v>0</v>
      </c>
      <c r="AO181">
        <f t="shared" si="170"/>
        <v>0</v>
      </c>
      <c r="AP181">
        <f t="shared" si="171"/>
        <v>0</v>
      </c>
      <c r="AQ181">
        <f t="shared" si="172"/>
        <v>0</v>
      </c>
      <c r="AR181">
        <f t="shared" si="173"/>
        <v>0</v>
      </c>
      <c r="AS181">
        <f t="shared" si="174"/>
        <v>0</v>
      </c>
      <c r="AT181">
        <f t="shared" si="175"/>
        <v>0</v>
      </c>
    </row>
    <row r="182" spans="1:46" ht="20.100000000000001" customHeight="1">
      <c r="A182" s="38" t="s">
        <v>441</v>
      </c>
      <c r="B182" s="38" t="s">
        <v>452</v>
      </c>
      <c r="C182" s="39" t="s">
        <v>53</v>
      </c>
      <c r="D182" s="50">
        <v>12</v>
      </c>
      <c r="E182" s="50"/>
      <c r="F182" s="50">
        <f t="shared" si="142"/>
        <v>0</v>
      </c>
      <c r="G182" s="50"/>
      <c r="H182" s="50">
        <f t="shared" si="143"/>
        <v>0</v>
      </c>
      <c r="I182" s="50">
        <f>ROUNDUP(일위대가목록!K25, 0)</f>
        <v>0</v>
      </c>
      <c r="J182" s="50">
        <f t="shared" si="144"/>
        <v>0</v>
      </c>
      <c r="K182" s="50">
        <f t="shared" si="145"/>
        <v>0</v>
      </c>
      <c r="L182" s="41" t="s">
        <v>451</v>
      </c>
      <c r="N182" t="str">
        <f>""</f>
        <v/>
      </c>
      <c r="O182" s="1" t="s">
        <v>281</v>
      </c>
      <c r="P182">
        <v>1</v>
      </c>
      <c r="Q182">
        <f t="shared" si="146"/>
        <v>0</v>
      </c>
      <c r="R182">
        <f t="shared" si="147"/>
        <v>0</v>
      </c>
      <c r="S182">
        <f t="shared" si="148"/>
        <v>0</v>
      </c>
      <c r="T182">
        <f t="shared" si="149"/>
        <v>0</v>
      </c>
      <c r="U182">
        <f t="shared" si="150"/>
        <v>0</v>
      </c>
      <c r="V182">
        <f t="shared" si="151"/>
        <v>0</v>
      </c>
      <c r="W182">
        <f t="shared" si="152"/>
        <v>0</v>
      </c>
      <c r="X182">
        <f t="shared" si="153"/>
        <v>0</v>
      </c>
      <c r="Y182">
        <f t="shared" si="154"/>
        <v>0</v>
      </c>
      <c r="Z182">
        <f t="shared" si="155"/>
        <v>0</v>
      </c>
      <c r="AA182">
        <f t="shared" si="156"/>
        <v>0</v>
      </c>
      <c r="AB182">
        <f t="shared" si="157"/>
        <v>0</v>
      </c>
      <c r="AC182">
        <f t="shared" si="158"/>
        <v>0</v>
      </c>
      <c r="AD182">
        <f t="shared" si="159"/>
        <v>0</v>
      </c>
      <c r="AE182">
        <f t="shared" si="160"/>
        <v>0</v>
      </c>
      <c r="AF182">
        <f t="shared" si="161"/>
        <v>0</v>
      </c>
      <c r="AG182">
        <f t="shared" si="162"/>
        <v>0</v>
      </c>
      <c r="AH182">
        <f t="shared" si="163"/>
        <v>0</v>
      </c>
      <c r="AI182">
        <f t="shared" si="164"/>
        <v>0</v>
      </c>
      <c r="AJ182">
        <f t="shared" si="165"/>
        <v>0</v>
      </c>
      <c r="AK182">
        <f t="shared" si="166"/>
        <v>0</v>
      </c>
      <c r="AL182">
        <f t="shared" si="167"/>
        <v>0</v>
      </c>
      <c r="AM182">
        <f t="shared" si="168"/>
        <v>0</v>
      </c>
      <c r="AN182">
        <f t="shared" si="169"/>
        <v>0</v>
      </c>
      <c r="AO182">
        <f t="shared" si="170"/>
        <v>0</v>
      </c>
      <c r="AP182">
        <f t="shared" si="171"/>
        <v>0</v>
      </c>
      <c r="AQ182">
        <f t="shared" si="172"/>
        <v>0</v>
      </c>
      <c r="AR182">
        <f t="shared" si="173"/>
        <v>0</v>
      </c>
      <c r="AS182">
        <f t="shared" si="174"/>
        <v>0</v>
      </c>
      <c r="AT182">
        <f t="shared" si="175"/>
        <v>0</v>
      </c>
    </row>
    <row r="183" spans="1:46" ht="20.100000000000001" customHeight="1">
      <c r="A183" s="38" t="s">
        <v>441</v>
      </c>
      <c r="B183" s="38" t="s">
        <v>454</v>
      </c>
      <c r="C183" s="39" t="s">
        <v>53</v>
      </c>
      <c r="D183" s="50">
        <v>207</v>
      </c>
      <c r="E183" s="50"/>
      <c r="F183" s="50">
        <f t="shared" si="142"/>
        <v>0</v>
      </c>
      <c r="G183" s="50"/>
      <c r="H183" s="50">
        <f t="shared" si="143"/>
        <v>0</v>
      </c>
      <c r="I183" s="50">
        <f>ROUNDUP(일위대가목록!K26, 0)</f>
        <v>0</v>
      </c>
      <c r="J183" s="50">
        <f t="shared" si="144"/>
        <v>0</v>
      </c>
      <c r="K183" s="50">
        <f t="shared" si="145"/>
        <v>0</v>
      </c>
      <c r="L183" s="41" t="s">
        <v>453</v>
      </c>
      <c r="N183" t="str">
        <f>""</f>
        <v/>
      </c>
      <c r="O183" s="1" t="s">
        <v>281</v>
      </c>
      <c r="P183">
        <v>1</v>
      </c>
      <c r="Q183">
        <f t="shared" si="146"/>
        <v>0</v>
      </c>
      <c r="R183">
        <f t="shared" si="147"/>
        <v>0</v>
      </c>
      <c r="S183">
        <f t="shared" si="148"/>
        <v>0</v>
      </c>
      <c r="T183">
        <f t="shared" si="149"/>
        <v>0</v>
      </c>
      <c r="U183">
        <f t="shared" si="150"/>
        <v>0</v>
      </c>
      <c r="V183">
        <f t="shared" si="151"/>
        <v>0</v>
      </c>
      <c r="W183">
        <f t="shared" si="152"/>
        <v>0</v>
      </c>
      <c r="X183">
        <f t="shared" si="153"/>
        <v>0</v>
      </c>
      <c r="Y183">
        <f t="shared" si="154"/>
        <v>0</v>
      </c>
      <c r="Z183">
        <f t="shared" si="155"/>
        <v>0</v>
      </c>
      <c r="AA183">
        <f t="shared" si="156"/>
        <v>0</v>
      </c>
      <c r="AB183">
        <f t="shared" si="157"/>
        <v>0</v>
      </c>
      <c r="AC183">
        <f t="shared" si="158"/>
        <v>0</v>
      </c>
      <c r="AD183">
        <f t="shared" si="159"/>
        <v>0</v>
      </c>
      <c r="AE183">
        <f t="shared" si="160"/>
        <v>0</v>
      </c>
      <c r="AF183">
        <f t="shared" si="161"/>
        <v>0</v>
      </c>
      <c r="AG183">
        <f t="shared" si="162"/>
        <v>0</v>
      </c>
      <c r="AH183">
        <f t="shared" si="163"/>
        <v>0</v>
      </c>
      <c r="AI183">
        <f t="shared" si="164"/>
        <v>0</v>
      </c>
      <c r="AJ183">
        <f t="shared" si="165"/>
        <v>0</v>
      </c>
      <c r="AK183">
        <f t="shared" si="166"/>
        <v>0</v>
      </c>
      <c r="AL183">
        <f t="shared" si="167"/>
        <v>0</v>
      </c>
      <c r="AM183">
        <f t="shared" si="168"/>
        <v>0</v>
      </c>
      <c r="AN183">
        <f t="shared" si="169"/>
        <v>0</v>
      </c>
      <c r="AO183">
        <f t="shared" si="170"/>
        <v>0</v>
      </c>
      <c r="AP183">
        <f t="shared" si="171"/>
        <v>0</v>
      </c>
      <c r="AQ183">
        <f t="shared" si="172"/>
        <v>0</v>
      </c>
      <c r="AR183">
        <f t="shared" si="173"/>
        <v>0</v>
      </c>
      <c r="AS183">
        <f t="shared" si="174"/>
        <v>0</v>
      </c>
      <c r="AT183">
        <f t="shared" si="175"/>
        <v>0</v>
      </c>
    </row>
    <row r="184" spans="1:46" ht="20.100000000000001" customHeight="1">
      <c r="A184" s="38" t="s">
        <v>441</v>
      </c>
      <c r="B184" s="38" t="s">
        <v>456</v>
      </c>
      <c r="C184" s="39" t="s">
        <v>53</v>
      </c>
      <c r="D184" s="50">
        <v>23</v>
      </c>
      <c r="E184" s="50"/>
      <c r="F184" s="50">
        <f t="shared" si="142"/>
        <v>0</v>
      </c>
      <c r="G184" s="50"/>
      <c r="H184" s="50">
        <f t="shared" si="143"/>
        <v>0</v>
      </c>
      <c r="I184" s="50">
        <f>ROUNDUP(일위대가목록!K27, 0)</f>
        <v>0</v>
      </c>
      <c r="J184" s="50">
        <f t="shared" si="144"/>
        <v>0</v>
      </c>
      <c r="K184" s="50">
        <f t="shared" si="145"/>
        <v>0</v>
      </c>
      <c r="L184" s="41" t="s">
        <v>455</v>
      </c>
      <c r="N184" t="str">
        <f>""</f>
        <v/>
      </c>
      <c r="O184" s="1" t="s">
        <v>281</v>
      </c>
      <c r="P184">
        <v>1</v>
      </c>
      <c r="Q184">
        <f t="shared" si="146"/>
        <v>0</v>
      </c>
      <c r="R184">
        <f t="shared" si="147"/>
        <v>0</v>
      </c>
      <c r="S184">
        <f t="shared" si="148"/>
        <v>0</v>
      </c>
      <c r="T184">
        <f t="shared" si="149"/>
        <v>0</v>
      </c>
      <c r="U184">
        <f t="shared" si="150"/>
        <v>0</v>
      </c>
      <c r="V184">
        <f t="shared" si="151"/>
        <v>0</v>
      </c>
      <c r="W184">
        <f t="shared" si="152"/>
        <v>0</v>
      </c>
      <c r="X184">
        <f t="shared" si="153"/>
        <v>0</v>
      </c>
      <c r="Y184">
        <f t="shared" si="154"/>
        <v>0</v>
      </c>
      <c r="Z184">
        <f t="shared" si="155"/>
        <v>0</v>
      </c>
      <c r="AA184">
        <f t="shared" si="156"/>
        <v>0</v>
      </c>
      <c r="AB184">
        <f t="shared" si="157"/>
        <v>0</v>
      </c>
      <c r="AC184">
        <f t="shared" si="158"/>
        <v>0</v>
      </c>
      <c r="AD184">
        <f t="shared" si="159"/>
        <v>0</v>
      </c>
      <c r="AE184">
        <f t="shared" si="160"/>
        <v>0</v>
      </c>
      <c r="AF184">
        <f t="shared" si="161"/>
        <v>0</v>
      </c>
      <c r="AG184">
        <f t="shared" si="162"/>
        <v>0</v>
      </c>
      <c r="AH184">
        <f t="shared" si="163"/>
        <v>0</v>
      </c>
      <c r="AI184">
        <f t="shared" si="164"/>
        <v>0</v>
      </c>
      <c r="AJ184">
        <f t="shared" si="165"/>
        <v>0</v>
      </c>
      <c r="AK184">
        <f t="shared" si="166"/>
        <v>0</v>
      </c>
      <c r="AL184">
        <f t="shared" si="167"/>
        <v>0</v>
      </c>
      <c r="AM184">
        <f t="shared" si="168"/>
        <v>0</v>
      </c>
      <c r="AN184">
        <f t="shared" si="169"/>
        <v>0</v>
      </c>
      <c r="AO184">
        <f t="shared" si="170"/>
        <v>0</v>
      </c>
      <c r="AP184">
        <f t="shared" si="171"/>
        <v>0</v>
      </c>
      <c r="AQ184">
        <f t="shared" si="172"/>
        <v>0</v>
      </c>
      <c r="AR184">
        <f t="shared" si="173"/>
        <v>0</v>
      </c>
      <c r="AS184">
        <f t="shared" si="174"/>
        <v>0</v>
      </c>
      <c r="AT184">
        <f t="shared" si="175"/>
        <v>0</v>
      </c>
    </row>
    <row r="185" spans="1:46" ht="20.100000000000001" customHeight="1">
      <c r="A185" s="38" t="s">
        <v>441</v>
      </c>
      <c r="B185" s="38" t="s">
        <v>458</v>
      </c>
      <c r="C185" s="39" t="s">
        <v>53</v>
      </c>
      <c r="D185" s="50">
        <v>60</v>
      </c>
      <c r="E185" s="50"/>
      <c r="F185" s="50">
        <f t="shared" si="142"/>
        <v>0</v>
      </c>
      <c r="G185" s="50"/>
      <c r="H185" s="50">
        <f t="shared" si="143"/>
        <v>0</v>
      </c>
      <c r="I185" s="50">
        <f>ROUNDUP(일위대가목록!K28, 0)</f>
        <v>0</v>
      </c>
      <c r="J185" s="50">
        <f t="shared" si="144"/>
        <v>0</v>
      </c>
      <c r="K185" s="50">
        <f t="shared" si="145"/>
        <v>0</v>
      </c>
      <c r="L185" s="41" t="s">
        <v>457</v>
      </c>
      <c r="N185" t="str">
        <f>""</f>
        <v/>
      </c>
      <c r="O185" s="1" t="s">
        <v>281</v>
      </c>
      <c r="P185">
        <v>1</v>
      </c>
      <c r="Q185">
        <f t="shared" si="146"/>
        <v>0</v>
      </c>
      <c r="R185">
        <f t="shared" si="147"/>
        <v>0</v>
      </c>
      <c r="S185">
        <f t="shared" si="148"/>
        <v>0</v>
      </c>
      <c r="T185">
        <f t="shared" si="149"/>
        <v>0</v>
      </c>
      <c r="U185">
        <f t="shared" si="150"/>
        <v>0</v>
      </c>
      <c r="V185">
        <f t="shared" si="151"/>
        <v>0</v>
      </c>
      <c r="W185">
        <f t="shared" si="152"/>
        <v>0</v>
      </c>
      <c r="X185">
        <f t="shared" si="153"/>
        <v>0</v>
      </c>
      <c r="Y185">
        <f t="shared" si="154"/>
        <v>0</v>
      </c>
      <c r="Z185">
        <f t="shared" si="155"/>
        <v>0</v>
      </c>
      <c r="AA185">
        <f t="shared" si="156"/>
        <v>0</v>
      </c>
      <c r="AB185">
        <f t="shared" si="157"/>
        <v>0</v>
      </c>
      <c r="AC185">
        <f t="shared" si="158"/>
        <v>0</v>
      </c>
      <c r="AD185">
        <f t="shared" si="159"/>
        <v>0</v>
      </c>
      <c r="AE185">
        <f t="shared" si="160"/>
        <v>0</v>
      </c>
      <c r="AF185">
        <f t="shared" si="161"/>
        <v>0</v>
      </c>
      <c r="AG185">
        <f t="shared" si="162"/>
        <v>0</v>
      </c>
      <c r="AH185">
        <f t="shared" si="163"/>
        <v>0</v>
      </c>
      <c r="AI185">
        <f t="shared" si="164"/>
        <v>0</v>
      </c>
      <c r="AJ185">
        <f t="shared" si="165"/>
        <v>0</v>
      </c>
      <c r="AK185">
        <f t="shared" si="166"/>
        <v>0</v>
      </c>
      <c r="AL185">
        <f t="shared" si="167"/>
        <v>0</v>
      </c>
      <c r="AM185">
        <f t="shared" si="168"/>
        <v>0</v>
      </c>
      <c r="AN185">
        <f t="shared" si="169"/>
        <v>0</v>
      </c>
      <c r="AO185">
        <f t="shared" si="170"/>
        <v>0</v>
      </c>
      <c r="AP185">
        <f t="shared" si="171"/>
        <v>0</v>
      </c>
      <c r="AQ185">
        <f t="shared" si="172"/>
        <v>0</v>
      </c>
      <c r="AR185">
        <f t="shared" si="173"/>
        <v>0</v>
      </c>
      <c r="AS185">
        <f t="shared" si="174"/>
        <v>0</v>
      </c>
      <c r="AT185">
        <f t="shared" si="175"/>
        <v>0</v>
      </c>
    </row>
    <row r="186" spans="1:46" ht="20.100000000000001" customHeight="1">
      <c r="A186" s="38" t="s">
        <v>441</v>
      </c>
      <c r="B186" s="38" t="s">
        <v>460</v>
      </c>
      <c r="C186" s="39" t="s">
        <v>53</v>
      </c>
      <c r="D186" s="50">
        <v>6</v>
      </c>
      <c r="E186" s="50"/>
      <c r="F186" s="50">
        <f t="shared" si="142"/>
        <v>0</v>
      </c>
      <c r="G186" s="50"/>
      <c r="H186" s="50">
        <f t="shared" si="143"/>
        <v>0</v>
      </c>
      <c r="I186" s="50">
        <f>ROUNDUP(일위대가목록!K29, 0)</f>
        <v>0</v>
      </c>
      <c r="J186" s="50">
        <f t="shared" si="144"/>
        <v>0</v>
      </c>
      <c r="K186" s="50">
        <f t="shared" si="145"/>
        <v>0</v>
      </c>
      <c r="L186" s="41" t="s">
        <v>459</v>
      </c>
      <c r="N186" t="str">
        <f>""</f>
        <v/>
      </c>
      <c r="O186" s="1" t="s">
        <v>281</v>
      </c>
      <c r="P186">
        <v>1</v>
      </c>
      <c r="Q186">
        <f t="shared" si="146"/>
        <v>0</v>
      </c>
      <c r="R186">
        <f t="shared" si="147"/>
        <v>0</v>
      </c>
      <c r="S186">
        <f t="shared" si="148"/>
        <v>0</v>
      </c>
      <c r="T186">
        <f t="shared" si="149"/>
        <v>0</v>
      </c>
      <c r="U186">
        <f t="shared" si="150"/>
        <v>0</v>
      </c>
      <c r="V186">
        <f t="shared" si="151"/>
        <v>0</v>
      </c>
      <c r="W186">
        <f t="shared" si="152"/>
        <v>0</v>
      </c>
      <c r="X186">
        <f t="shared" si="153"/>
        <v>0</v>
      </c>
      <c r="Y186">
        <f t="shared" si="154"/>
        <v>0</v>
      </c>
      <c r="Z186">
        <f t="shared" si="155"/>
        <v>0</v>
      </c>
      <c r="AA186">
        <f t="shared" si="156"/>
        <v>0</v>
      </c>
      <c r="AB186">
        <f t="shared" si="157"/>
        <v>0</v>
      </c>
      <c r="AC186">
        <f t="shared" si="158"/>
        <v>0</v>
      </c>
      <c r="AD186">
        <f t="shared" si="159"/>
        <v>0</v>
      </c>
      <c r="AE186">
        <f t="shared" si="160"/>
        <v>0</v>
      </c>
      <c r="AF186">
        <f t="shared" si="161"/>
        <v>0</v>
      </c>
      <c r="AG186">
        <f t="shared" si="162"/>
        <v>0</v>
      </c>
      <c r="AH186">
        <f t="shared" si="163"/>
        <v>0</v>
      </c>
      <c r="AI186">
        <f t="shared" si="164"/>
        <v>0</v>
      </c>
      <c r="AJ186">
        <f t="shared" si="165"/>
        <v>0</v>
      </c>
      <c r="AK186">
        <f t="shared" si="166"/>
        <v>0</v>
      </c>
      <c r="AL186">
        <f t="shared" si="167"/>
        <v>0</v>
      </c>
      <c r="AM186">
        <f t="shared" si="168"/>
        <v>0</v>
      </c>
      <c r="AN186">
        <f t="shared" si="169"/>
        <v>0</v>
      </c>
      <c r="AO186">
        <f t="shared" si="170"/>
        <v>0</v>
      </c>
      <c r="AP186">
        <f t="shared" si="171"/>
        <v>0</v>
      </c>
      <c r="AQ186">
        <f t="shared" si="172"/>
        <v>0</v>
      </c>
      <c r="AR186">
        <f t="shared" si="173"/>
        <v>0</v>
      </c>
      <c r="AS186">
        <f t="shared" si="174"/>
        <v>0</v>
      </c>
      <c r="AT186">
        <f t="shared" si="175"/>
        <v>0</v>
      </c>
    </row>
    <row r="187" spans="1:46" ht="20.100000000000001" customHeight="1">
      <c r="A187" s="38" t="s">
        <v>487</v>
      </c>
      <c r="B187" s="38" t="s">
        <v>488</v>
      </c>
      <c r="C187" s="39" t="s">
        <v>53</v>
      </c>
      <c r="D187" s="50">
        <v>3</v>
      </c>
      <c r="E187" s="50"/>
      <c r="F187" s="50">
        <f t="shared" si="142"/>
        <v>0</v>
      </c>
      <c r="G187" s="50"/>
      <c r="H187" s="50">
        <f t="shared" si="143"/>
        <v>0</v>
      </c>
      <c r="I187" s="50">
        <f>ROUNDUP(일위대가목록!K41, 0)</f>
        <v>0</v>
      </c>
      <c r="J187" s="50">
        <f t="shared" si="144"/>
        <v>0</v>
      </c>
      <c r="K187" s="50">
        <f t="shared" si="145"/>
        <v>0</v>
      </c>
      <c r="L187" s="41" t="s">
        <v>486</v>
      </c>
      <c r="N187" t="str">
        <f>""</f>
        <v/>
      </c>
      <c r="O187" s="1" t="s">
        <v>281</v>
      </c>
      <c r="P187">
        <v>1</v>
      </c>
      <c r="Q187">
        <f t="shared" si="146"/>
        <v>0</v>
      </c>
      <c r="R187">
        <f t="shared" si="147"/>
        <v>0</v>
      </c>
      <c r="S187">
        <f t="shared" si="148"/>
        <v>0</v>
      </c>
      <c r="T187">
        <f t="shared" si="149"/>
        <v>0</v>
      </c>
      <c r="U187">
        <f t="shared" si="150"/>
        <v>0</v>
      </c>
      <c r="V187">
        <f t="shared" si="151"/>
        <v>0</v>
      </c>
      <c r="W187">
        <f t="shared" si="152"/>
        <v>0</v>
      </c>
      <c r="X187">
        <f t="shared" si="153"/>
        <v>0</v>
      </c>
      <c r="Y187">
        <f t="shared" si="154"/>
        <v>0</v>
      </c>
      <c r="Z187">
        <f t="shared" si="155"/>
        <v>0</v>
      </c>
      <c r="AA187">
        <f t="shared" si="156"/>
        <v>0</v>
      </c>
      <c r="AB187">
        <f t="shared" si="157"/>
        <v>0</v>
      </c>
      <c r="AC187">
        <f t="shared" si="158"/>
        <v>0</v>
      </c>
      <c r="AD187">
        <f t="shared" si="159"/>
        <v>0</v>
      </c>
      <c r="AE187">
        <f t="shared" si="160"/>
        <v>0</v>
      </c>
      <c r="AF187">
        <f t="shared" si="161"/>
        <v>0</v>
      </c>
      <c r="AG187">
        <f t="shared" si="162"/>
        <v>0</v>
      </c>
      <c r="AH187">
        <f t="shared" si="163"/>
        <v>0</v>
      </c>
      <c r="AI187">
        <f t="shared" si="164"/>
        <v>0</v>
      </c>
      <c r="AJ187">
        <f t="shared" si="165"/>
        <v>0</v>
      </c>
      <c r="AK187">
        <f t="shared" si="166"/>
        <v>0</v>
      </c>
      <c r="AL187">
        <f t="shared" si="167"/>
        <v>0</v>
      </c>
      <c r="AM187">
        <f t="shared" si="168"/>
        <v>0</v>
      </c>
      <c r="AN187">
        <f t="shared" si="169"/>
        <v>0</v>
      </c>
      <c r="AO187">
        <f t="shared" si="170"/>
        <v>0</v>
      </c>
      <c r="AP187">
        <f t="shared" si="171"/>
        <v>0</v>
      </c>
      <c r="AQ187">
        <f t="shared" si="172"/>
        <v>0</v>
      </c>
      <c r="AR187">
        <f t="shared" si="173"/>
        <v>0</v>
      </c>
      <c r="AS187">
        <f t="shared" si="174"/>
        <v>0</v>
      </c>
      <c r="AT187">
        <f t="shared" si="175"/>
        <v>0</v>
      </c>
    </row>
    <row r="188" spans="1:46" ht="20.100000000000001" customHeight="1">
      <c r="A188" s="38" t="s">
        <v>487</v>
      </c>
      <c r="B188" s="38" t="s">
        <v>490</v>
      </c>
      <c r="C188" s="39" t="s">
        <v>53</v>
      </c>
      <c r="D188" s="50">
        <v>25</v>
      </c>
      <c r="E188" s="50">
        <f>ROUNDUP(일위대가목록!G42, 0)</f>
        <v>0</v>
      </c>
      <c r="F188" s="50">
        <f t="shared" si="142"/>
        <v>0</v>
      </c>
      <c r="G188" s="50"/>
      <c r="H188" s="50">
        <f t="shared" si="143"/>
        <v>0</v>
      </c>
      <c r="I188" s="50">
        <f>ROUNDUP(일위대가목록!K42, 0)</f>
        <v>0</v>
      </c>
      <c r="J188" s="50">
        <f t="shared" si="144"/>
        <v>0</v>
      </c>
      <c r="K188" s="50">
        <f t="shared" si="145"/>
        <v>0</v>
      </c>
      <c r="L188" s="41" t="s">
        <v>489</v>
      </c>
      <c r="N188" t="str">
        <f>""</f>
        <v/>
      </c>
      <c r="O188" s="1" t="s">
        <v>281</v>
      </c>
      <c r="P188">
        <v>1</v>
      </c>
      <c r="Q188">
        <f t="shared" si="146"/>
        <v>0</v>
      </c>
      <c r="R188">
        <f t="shared" si="147"/>
        <v>0</v>
      </c>
      <c r="S188">
        <f t="shared" si="148"/>
        <v>0</v>
      </c>
      <c r="T188">
        <f t="shared" si="149"/>
        <v>0</v>
      </c>
      <c r="U188">
        <f t="shared" si="150"/>
        <v>0</v>
      </c>
      <c r="V188">
        <f t="shared" si="151"/>
        <v>0</v>
      </c>
      <c r="W188">
        <f t="shared" si="152"/>
        <v>0</v>
      </c>
      <c r="X188">
        <f t="shared" si="153"/>
        <v>0</v>
      </c>
      <c r="Y188">
        <f t="shared" si="154"/>
        <v>0</v>
      </c>
      <c r="Z188">
        <f t="shared" si="155"/>
        <v>0</v>
      </c>
      <c r="AA188">
        <f t="shared" si="156"/>
        <v>0</v>
      </c>
      <c r="AB188">
        <f t="shared" si="157"/>
        <v>0</v>
      </c>
      <c r="AC188">
        <f t="shared" si="158"/>
        <v>0</v>
      </c>
      <c r="AD188">
        <f t="shared" si="159"/>
        <v>0</v>
      </c>
      <c r="AE188">
        <f t="shared" si="160"/>
        <v>0</v>
      </c>
      <c r="AF188">
        <f t="shared" si="161"/>
        <v>0</v>
      </c>
      <c r="AG188">
        <f t="shared" si="162"/>
        <v>0</v>
      </c>
      <c r="AH188">
        <f t="shared" si="163"/>
        <v>0</v>
      </c>
      <c r="AI188">
        <f t="shared" si="164"/>
        <v>0</v>
      </c>
      <c r="AJ188">
        <f t="shared" si="165"/>
        <v>0</v>
      </c>
      <c r="AK188">
        <f t="shared" si="166"/>
        <v>0</v>
      </c>
      <c r="AL188">
        <f t="shared" si="167"/>
        <v>0</v>
      </c>
      <c r="AM188">
        <f t="shared" si="168"/>
        <v>0</v>
      </c>
      <c r="AN188">
        <f t="shared" si="169"/>
        <v>0</v>
      </c>
      <c r="AO188">
        <f t="shared" si="170"/>
        <v>0</v>
      </c>
      <c r="AP188">
        <f t="shared" si="171"/>
        <v>0</v>
      </c>
      <c r="AQ188">
        <f t="shared" si="172"/>
        <v>0</v>
      </c>
      <c r="AR188">
        <f t="shared" si="173"/>
        <v>0</v>
      </c>
      <c r="AS188">
        <f t="shared" si="174"/>
        <v>0</v>
      </c>
      <c r="AT188">
        <f t="shared" si="175"/>
        <v>0</v>
      </c>
    </row>
    <row r="189" spans="1:46" ht="20.100000000000001" customHeight="1">
      <c r="A189" s="38" t="s">
        <v>487</v>
      </c>
      <c r="B189" s="38" t="s">
        <v>492</v>
      </c>
      <c r="C189" s="39" t="s">
        <v>53</v>
      </c>
      <c r="D189" s="50">
        <v>12</v>
      </c>
      <c r="E189" s="50">
        <f>ROUNDUP(일위대가목록!G43, 0)</f>
        <v>0</v>
      </c>
      <c r="F189" s="50">
        <f t="shared" si="142"/>
        <v>0</v>
      </c>
      <c r="G189" s="50"/>
      <c r="H189" s="50">
        <f t="shared" si="143"/>
        <v>0</v>
      </c>
      <c r="I189" s="50">
        <f>ROUNDUP(일위대가목록!K43, 0)</f>
        <v>0</v>
      </c>
      <c r="J189" s="50">
        <f t="shared" si="144"/>
        <v>0</v>
      </c>
      <c r="K189" s="50">
        <f t="shared" si="145"/>
        <v>0</v>
      </c>
      <c r="L189" s="41" t="s">
        <v>491</v>
      </c>
      <c r="N189" t="str">
        <f>""</f>
        <v/>
      </c>
      <c r="O189" s="1" t="s">
        <v>281</v>
      </c>
      <c r="P189">
        <v>1</v>
      </c>
      <c r="Q189">
        <f t="shared" si="146"/>
        <v>0</v>
      </c>
      <c r="R189">
        <f t="shared" si="147"/>
        <v>0</v>
      </c>
      <c r="S189">
        <f t="shared" si="148"/>
        <v>0</v>
      </c>
      <c r="T189">
        <f t="shared" si="149"/>
        <v>0</v>
      </c>
      <c r="U189">
        <f t="shared" si="150"/>
        <v>0</v>
      </c>
      <c r="V189">
        <f t="shared" si="151"/>
        <v>0</v>
      </c>
      <c r="W189">
        <f t="shared" si="152"/>
        <v>0</v>
      </c>
      <c r="X189">
        <f t="shared" si="153"/>
        <v>0</v>
      </c>
      <c r="Y189">
        <f t="shared" si="154"/>
        <v>0</v>
      </c>
      <c r="Z189">
        <f t="shared" si="155"/>
        <v>0</v>
      </c>
      <c r="AA189">
        <f t="shared" si="156"/>
        <v>0</v>
      </c>
      <c r="AB189">
        <f t="shared" si="157"/>
        <v>0</v>
      </c>
      <c r="AC189">
        <f t="shared" si="158"/>
        <v>0</v>
      </c>
      <c r="AD189">
        <f t="shared" si="159"/>
        <v>0</v>
      </c>
      <c r="AE189">
        <f t="shared" si="160"/>
        <v>0</v>
      </c>
      <c r="AF189">
        <f t="shared" si="161"/>
        <v>0</v>
      </c>
      <c r="AG189">
        <f t="shared" si="162"/>
        <v>0</v>
      </c>
      <c r="AH189">
        <f t="shared" si="163"/>
        <v>0</v>
      </c>
      <c r="AI189">
        <f t="shared" si="164"/>
        <v>0</v>
      </c>
      <c r="AJ189">
        <f t="shared" si="165"/>
        <v>0</v>
      </c>
      <c r="AK189">
        <f t="shared" si="166"/>
        <v>0</v>
      </c>
      <c r="AL189">
        <f t="shared" si="167"/>
        <v>0</v>
      </c>
      <c r="AM189">
        <f t="shared" si="168"/>
        <v>0</v>
      </c>
      <c r="AN189">
        <f t="shared" si="169"/>
        <v>0</v>
      </c>
      <c r="AO189">
        <f t="shared" si="170"/>
        <v>0</v>
      </c>
      <c r="AP189">
        <f t="shared" si="171"/>
        <v>0</v>
      </c>
      <c r="AQ189">
        <f t="shared" si="172"/>
        <v>0</v>
      </c>
      <c r="AR189">
        <f t="shared" si="173"/>
        <v>0</v>
      </c>
      <c r="AS189">
        <f t="shared" si="174"/>
        <v>0</v>
      </c>
      <c r="AT189">
        <f t="shared" si="175"/>
        <v>0</v>
      </c>
    </row>
    <row r="190" spans="1:46" ht="20.100000000000001" customHeight="1">
      <c r="A190" s="38" t="s">
        <v>487</v>
      </c>
      <c r="B190" s="38" t="s">
        <v>498</v>
      </c>
      <c r="C190" s="39" t="s">
        <v>53</v>
      </c>
      <c r="D190" s="50">
        <v>215</v>
      </c>
      <c r="E190" s="50">
        <f>ROUNDUP(일위대가목록!G46, 0)</f>
        <v>0</v>
      </c>
      <c r="F190" s="50">
        <f t="shared" si="142"/>
        <v>0</v>
      </c>
      <c r="G190" s="50"/>
      <c r="H190" s="50">
        <f t="shared" si="143"/>
        <v>0</v>
      </c>
      <c r="I190" s="50">
        <f>ROUNDUP(일위대가목록!K46, 0)</f>
        <v>0</v>
      </c>
      <c r="J190" s="50">
        <f t="shared" si="144"/>
        <v>0</v>
      </c>
      <c r="K190" s="50">
        <f t="shared" si="145"/>
        <v>0</v>
      </c>
      <c r="L190" s="41" t="s">
        <v>497</v>
      </c>
      <c r="N190" t="str">
        <f>""</f>
        <v/>
      </c>
      <c r="O190" s="1" t="s">
        <v>281</v>
      </c>
      <c r="P190">
        <v>1</v>
      </c>
      <c r="Q190">
        <f t="shared" si="146"/>
        <v>0</v>
      </c>
      <c r="R190">
        <f t="shared" si="147"/>
        <v>0</v>
      </c>
      <c r="S190">
        <f t="shared" si="148"/>
        <v>0</v>
      </c>
      <c r="T190">
        <f t="shared" si="149"/>
        <v>0</v>
      </c>
      <c r="U190">
        <f t="shared" si="150"/>
        <v>0</v>
      </c>
      <c r="V190">
        <f t="shared" si="151"/>
        <v>0</v>
      </c>
      <c r="W190">
        <f t="shared" si="152"/>
        <v>0</v>
      </c>
      <c r="X190">
        <f t="shared" si="153"/>
        <v>0</v>
      </c>
      <c r="Y190">
        <f t="shared" si="154"/>
        <v>0</v>
      </c>
      <c r="Z190">
        <f t="shared" si="155"/>
        <v>0</v>
      </c>
      <c r="AA190">
        <f t="shared" si="156"/>
        <v>0</v>
      </c>
      <c r="AB190">
        <f t="shared" si="157"/>
        <v>0</v>
      </c>
      <c r="AC190">
        <f t="shared" si="158"/>
        <v>0</v>
      </c>
      <c r="AD190">
        <f t="shared" si="159"/>
        <v>0</v>
      </c>
      <c r="AE190">
        <f t="shared" si="160"/>
        <v>0</v>
      </c>
      <c r="AF190">
        <f t="shared" si="161"/>
        <v>0</v>
      </c>
      <c r="AG190">
        <f t="shared" si="162"/>
        <v>0</v>
      </c>
      <c r="AH190">
        <f t="shared" si="163"/>
        <v>0</v>
      </c>
      <c r="AI190">
        <f t="shared" si="164"/>
        <v>0</v>
      </c>
      <c r="AJ190">
        <f t="shared" si="165"/>
        <v>0</v>
      </c>
      <c r="AK190">
        <f t="shared" si="166"/>
        <v>0</v>
      </c>
      <c r="AL190">
        <f t="shared" si="167"/>
        <v>0</v>
      </c>
      <c r="AM190">
        <f t="shared" si="168"/>
        <v>0</v>
      </c>
      <c r="AN190">
        <f t="shared" si="169"/>
        <v>0</v>
      </c>
      <c r="AO190">
        <f t="shared" si="170"/>
        <v>0</v>
      </c>
      <c r="AP190">
        <f t="shared" si="171"/>
        <v>0</v>
      </c>
      <c r="AQ190">
        <f t="shared" si="172"/>
        <v>0</v>
      </c>
      <c r="AR190">
        <f t="shared" si="173"/>
        <v>0</v>
      </c>
      <c r="AS190">
        <f t="shared" si="174"/>
        <v>0</v>
      </c>
      <c r="AT190">
        <f t="shared" si="175"/>
        <v>0</v>
      </c>
    </row>
    <row r="191" spans="1:46" ht="20.100000000000001" customHeight="1">
      <c r="A191" s="38" t="s">
        <v>487</v>
      </c>
      <c r="B191" s="38" t="s">
        <v>500</v>
      </c>
      <c r="C191" s="39" t="s">
        <v>53</v>
      </c>
      <c r="D191" s="50">
        <v>23</v>
      </c>
      <c r="E191" s="50">
        <f>ROUNDUP(일위대가목록!G47, 0)</f>
        <v>0</v>
      </c>
      <c r="F191" s="50">
        <f t="shared" si="142"/>
        <v>0</v>
      </c>
      <c r="G191" s="50"/>
      <c r="H191" s="50">
        <f t="shared" si="143"/>
        <v>0</v>
      </c>
      <c r="I191" s="50">
        <f>ROUNDUP(일위대가목록!K47, 0)</f>
        <v>0</v>
      </c>
      <c r="J191" s="50">
        <f t="shared" si="144"/>
        <v>0</v>
      </c>
      <c r="K191" s="50">
        <f t="shared" si="145"/>
        <v>0</v>
      </c>
      <c r="L191" s="41" t="s">
        <v>499</v>
      </c>
      <c r="N191" t="str">
        <f>""</f>
        <v/>
      </c>
      <c r="O191" s="1" t="s">
        <v>281</v>
      </c>
      <c r="P191">
        <v>1</v>
      </c>
      <c r="Q191">
        <f t="shared" si="146"/>
        <v>0</v>
      </c>
      <c r="R191">
        <f t="shared" si="147"/>
        <v>0</v>
      </c>
      <c r="S191">
        <f t="shared" si="148"/>
        <v>0</v>
      </c>
      <c r="T191">
        <f t="shared" si="149"/>
        <v>0</v>
      </c>
      <c r="U191">
        <f t="shared" si="150"/>
        <v>0</v>
      </c>
      <c r="V191">
        <f t="shared" si="151"/>
        <v>0</v>
      </c>
      <c r="W191">
        <f t="shared" si="152"/>
        <v>0</v>
      </c>
      <c r="X191">
        <f t="shared" si="153"/>
        <v>0</v>
      </c>
      <c r="Y191">
        <f t="shared" si="154"/>
        <v>0</v>
      </c>
      <c r="Z191">
        <f t="shared" si="155"/>
        <v>0</v>
      </c>
      <c r="AA191">
        <f t="shared" si="156"/>
        <v>0</v>
      </c>
      <c r="AB191">
        <f t="shared" si="157"/>
        <v>0</v>
      </c>
      <c r="AC191">
        <f t="shared" si="158"/>
        <v>0</v>
      </c>
      <c r="AD191">
        <f t="shared" si="159"/>
        <v>0</v>
      </c>
      <c r="AE191">
        <f t="shared" si="160"/>
        <v>0</v>
      </c>
      <c r="AF191">
        <f t="shared" si="161"/>
        <v>0</v>
      </c>
      <c r="AG191">
        <f t="shared" si="162"/>
        <v>0</v>
      </c>
      <c r="AH191">
        <f t="shared" si="163"/>
        <v>0</v>
      </c>
      <c r="AI191">
        <f t="shared" si="164"/>
        <v>0</v>
      </c>
      <c r="AJ191">
        <f t="shared" si="165"/>
        <v>0</v>
      </c>
      <c r="AK191">
        <f t="shared" si="166"/>
        <v>0</v>
      </c>
      <c r="AL191">
        <f t="shared" si="167"/>
        <v>0</v>
      </c>
      <c r="AM191">
        <f t="shared" si="168"/>
        <v>0</v>
      </c>
      <c r="AN191">
        <f t="shared" si="169"/>
        <v>0</v>
      </c>
      <c r="AO191">
        <f t="shared" si="170"/>
        <v>0</v>
      </c>
      <c r="AP191">
        <f t="shared" si="171"/>
        <v>0</v>
      </c>
      <c r="AQ191">
        <f t="shared" si="172"/>
        <v>0</v>
      </c>
      <c r="AR191">
        <f t="shared" si="173"/>
        <v>0</v>
      </c>
      <c r="AS191">
        <f t="shared" si="174"/>
        <v>0</v>
      </c>
      <c r="AT191">
        <f t="shared" si="175"/>
        <v>0</v>
      </c>
    </row>
    <row r="192" spans="1:46" ht="20.100000000000001" customHeight="1">
      <c r="A192" s="38" t="s">
        <v>487</v>
      </c>
      <c r="B192" s="38" t="s">
        <v>502</v>
      </c>
      <c r="C192" s="39" t="s">
        <v>53</v>
      </c>
      <c r="D192" s="50">
        <v>60</v>
      </c>
      <c r="E192" s="50">
        <f>ROUNDUP(일위대가목록!G48, 0)</f>
        <v>0</v>
      </c>
      <c r="F192" s="50">
        <f t="shared" si="142"/>
        <v>0</v>
      </c>
      <c r="G192" s="50"/>
      <c r="H192" s="50">
        <f t="shared" si="143"/>
        <v>0</v>
      </c>
      <c r="I192" s="50">
        <f>ROUNDUP(일위대가목록!K48, 0)</f>
        <v>0</v>
      </c>
      <c r="J192" s="50">
        <f t="shared" si="144"/>
        <v>0</v>
      </c>
      <c r="K192" s="50">
        <f t="shared" si="145"/>
        <v>0</v>
      </c>
      <c r="L192" s="41" t="s">
        <v>501</v>
      </c>
      <c r="N192" t="str">
        <f>""</f>
        <v/>
      </c>
      <c r="O192" s="1" t="s">
        <v>281</v>
      </c>
      <c r="P192">
        <v>1</v>
      </c>
      <c r="Q192">
        <f t="shared" si="146"/>
        <v>0</v>
      </c>
      <c r="R192">
        <f t="shared" si="147"/>
        <v>0</v>
      </c>
      <c r="S192">
        <f t="shared" si="148"/>
        <v>0</v>
      </c>
      <c r="T192">
        <f t="shared" si="149"/>
        <v>0</v>
      </c>
      <c r="U192">
        <f t="shared" si="150"/>
        <v>0</v>
      </c>
      <c r="V192">
        <f t="shared" si="151"/>
        <v>0</v>
      </c>
      <c r="W192">
        <f t="shared" si="152"/>
        <v>0</v>
      </c>
      <c r="X192">
        <f t="shared" si="153"/>
        <v>0</v>
      </c>
      <c r="Y192">
        <f t="shared" si="154"/>
        <v>0</v>
      </c>
      <c r="Z192">
        <f t="shared" si="155"/>
        <v>0</v>
      </c>
      <c r="AA192">
        <f t="shared" si="156"/>
        <v>0</v>
      </c>
      <c r="AB192">
        <f t="shared" si="157"/>
        <v>0</v>
      </c>
      <c r="AC192">
        <f t="shared" si="158"/>
        <v>0</v>
      </c>
      <c r="AD192">
        <f t="shared" si="159"/>
        <v>0</v>
      </c>
      <c r="AE192">
        <f t="shared" si="160"/>
        <v>0</v>
      </c>
      <c r="AF192">
        <f t="shared" si="161"/>
        <v>0</v>
      </c>
      <c r="AG192">
        <f t="shared" si="162"/>
        <v>0</v>
      </c>
      <c r="AH192">
        <f t="shared" si="163"/>
        <v>0</v>
      </c>
      <c r="AI192">
        <f t="shared" si="164"/>
        <v>0</v>
      </c>
      <c r="AJ192">
        <f t="shared" si="165"/>
        <v>0</v>
      </c>
      <c r="AK192">
        <f t="shared" si="166"/>
        <v>0</v>
      </c>
      <c r="AL192">
        <f t="shared" si="167"/>
        <v>0</v>
      </c>
      <c r="AM192">
        <f t="shared" si="168"/>
        <v>0</v>
      </c>
      <c r="AN192">
        <f t="shared" si="169"/>
        <v>0</v>
      </c>
      <c r="AO192">
        <f t="shared" si="170"/>
        <v>0</v>
      </c>
      <c r="AP192">
        <f t="shared" si="171"/>
        <v>0</v>
      </c>
      <c r="AQ192">
        <f t="shared" si="172"/>
        <v>0</v>
      </c>
      <c r="AR192">
        <f t="shared" si="173"/>
        <v>0</v>
      </c>
      <c r="AS192">
        <f t="shared" si="174"/>
        <v>0</v>
      </c>
      <c r="AT192">
        <f t="shared" si="175"/>
        <v>0</v>
      </c>
    </row>
    <row r="193" spans="1:46" ht="20.100000000000001" customHeight="1">
      <c r="A193" s="38" t="s">
        <v>487</v>
      </c>
      <c r="B193" s="38" t="s">
        <v>504</v>
      </c>
      <c r="C193" s="39" t="s">
        <v>53</v>
      </c>
      <c r="D193" s="50">
        <v>6</v>
      </c>
      <c r="E193" s="50"/>
      <c r="F193" s="50">
        <f t="shared" si="142"/>
        <v>0</v>
      </c>
      <c r="G193" s="50"/>
      <c r="H193" s="50">
        <f t="shared" si="143"/>
        <v>0</v>
      </c>
      <c r="I193" s="50">
        <f>ROUNDUP(일위대가목록!K49, 0)</f>
        <v>0</v>
      </c>
      <c r="J193" s="50">
        <f t="shared" si="144"/>
        <v>0</v>
      </c>
      <c r="K193" s="50">
        <f t="shared" si="145"/>
        <v>0</v>
      </c>
      <c r="L193" s="41" t="s">
        <v>503</v>
      </c>
      <c r="N193" t="str">
        <f>""</f>
        <v/>
      </c>
      <c r="O193" s="1" t="s">
        <v>281</v>
      </c>
      <c r="P193">
        <v>1</v>
      </c>
      <c r="Q193">
        <f t="shared" si="146"/>
        <v>0</v>
      </c>
      <c r="R193">
        <f t="shared" si="147"/>
        <v>0</v>
      </c>
      <c r="S193">
        <f t="shared" si="148"/>
        <v>0</v>
      </c>
      <c r="T193">
        <f t="shared" si="149"/>
        <v>0</v>
      </c>
      <c r="U193">
        <f t="shared" si="150"/>
        <v>0</v>
      </c>
      <c r="V193">
        <f t="shared" si="151"/>
        <v>0</v>
      </c>
      <c r="W193">
        <f t="shared" si="152"/>
        <v>0</v>
      </c>
      <c r="X193">
        <f t="shared" si="153"/>
        <v>0</v>
      </c>
      <c r="Y193">
        <f t="shared" si="154"/>
        <v>0</v>
      </c>
      <c r="Z193">
        <f t="shared" si="155"/>
        <v>0</v>
      </c>
      <c r="AA193">
        <f t="shared" si="156"/>
        <v>0</v>
      </c>
      <c r="AB193">
        <f t="shared" si="157"/>
        <v>0</v>
      </c>
      <c r="AC193">
        <f t="shared" si="158"/>
        <v>0</v>
      </c>
      <c r="AD193">
        <f t="shared" si="159"/>
        <v>0</v>
      </c>
      <c r="AE193">
        <f t="shared" si="160"/>
        <v>0</v>
      </c>
      <c r="AF193">
        <f t="shared" si="161"/>
        <v>0</v>
      </c>
      <c r="AG193">
        <f t="shared" si="162"/>
        <v>0</v>
      </c>
      <c r="AH193">
        <f t="shared" si="163"/>
        <v>0</v>
      </c>
      <c r="AI193">
        <f t="shared" si="164"/>
        <v>0</v>
      </c>
      <c r="AJ193">
        <f t="shared" si="165"/>
        <v>0</v>
      </c>
      <c r="AK193">
        <f t="shared" si="166"/>
        <v>0</v>
      </c>
      <c r="AL193">
        <f t="shared" si="167"/>
        <v>0</v>
      </c>
      <c r="AM193">
        <f t="shared" si="168"/>
        <v>0</v>
      </c>
      <c r="AN193">
        <f t="shared" si="169"/>
        <v>0</v>
      </c>
      <c r="AO193">
        <f t="shared" si="170"/>
        <v>0</v>
      </c>
      <c r="AP193">
        <f t="shared" si="171"/>
        <v>0</v>
      </c>
      <c r="AQ193">
        <f t="shared" si="172"/>
        <v>0</v>
      </c>
      <c r="AR193">
        <f t="shared" si="173"/>
        <v>0</v>
      </c>
      <c r="AS193">
        <f t="shared" si="174"/>
        <v>0</v>
      </c>
      <c r="AT193">
        <f t="shared" si="175"/>
        <v>0</v>
      </c>
    </row>
    <row r="194" spans="1:46" ht="20.100000000000001" customHeight="1">
      <c r="A194" s="38" t="s">
        <v>441</v>
      </c>
      <c r="B194" s="38" t="s">
        <v>462</v>
      </c>
      <c r="C194" s="39" t="s">
        <v>53</v>
      </c>
      <c r="D194" s="50">
        <v>27</v>
      </c>
      <c r="E194" s="50"/>
      <c r="F194" s="50">
        <f t="shared" si="142"/>
        <v>0</v>
      </c>
      <c r="G194" s="50"/>
      <c r="H194" s="50">
        <f t="shared" si="143"/>
        <v>0</v>
      </c>
      <c r="I194" s="50">
        <f>ROUNDUP(일위대가목록!K30, 0)</f>
        <v>0</v>
      </c>
      <c r="J194" s="50">
        <f t="shared" si="144"/>
        <v>0</v>
      </c>
      <c r="K194" s="50">
        <f t="shared" si="145"/>
        <v>0</v>
      </c>
      <c r="L194" s="41" t="s">
        <v>461</v>
      </c>
      <c r="N194" t="str">
        <f>""</f>
        <v/>
      </c>
      <c r="O194" s="1" t="s">
        <v>281</v>
      </c>
      <c r="P194">
        <v>1</v>
      </c>
      <c r="Q194">
        <f t="shared" si="146"/>
        <v>0</v>
      </c>
      <c r="R194">
        <f t="shared" si="147"/>
        <v>0</v>
      </c>
      <c r="S194">
        <f t="shared" si="148"/>
        <v>0</v>
      </c>
      <c r="T194">
        <f t="shared" si="149"/>
        <v>0</v>
      </c>
      <c r="U194">
        <f t="shared" si="150"/>
        <v>0</v>
      </c>
      <c r="V194">
        <f t="shared" si="151"/>
        <v>0</v>
      </c>
      <c r="W194">
        <f t="shared" si="152"/>
        <v>0</v>
      </c>
      <c r="X194">
        <f t="shared" si="153"/>
        <v>0</v>
      </c>
      <c r="Y194">
        <f t="shared" si="154"/>
        <v>0</v>
      </c>
      <c r="Z194">
        <f t="shared" si="155"/>
        <v>0</v>
      </c>
      <c r="AA194">
        <f t="shared" si="156"/>
        <v>0</v>
      </c>
      <c r="AB194">
        <f t="shared" si="157"/>
        <v>0</v>
      </c>
      <c r="AC194">
        <f t="shared" si="158"/>
        <v>0</v>
      </c>
      <c r="AD194">
        <f t="shared" si="159"/>
        <v>0</v>
      </c>
      <c r="AE194">
        <f t="shared" si="160"/>
        <v>0</v>
      </c>
      <c r="AF194">
        <f t="shared" si="161"/>
        <v>0</v>
      </c>
      <c r="AG194">
        <f t="shared" si="162"/>
        <v>0</v>
      </c>
      <c r="AH194">
        <f t="shared" si="163"/>
        <v>0</v>
      </c>
      <c r="AI194">
        <f t="shared" si="164"/>
        <v>0</v>
      </c>
      <c r="AJ194">
        <f t="shared" si="165"/>
        <v>0</v>
      </c>
      <c r="AK194">
        <f t="shared" si="166"/>
        <v>0</v>
      </c>
      <c r="AL194">
        <f t="shared" si="167"/>
        <v>0</v>
      </c>
      <c r="AM194">
        <f t="shared" si="168"/>
        <v>0</v>
      </c>
      <c r="AN194">
        <f t="shared" si="169"/>
        <v>0</v>
      </c>
      <c r="AO194">
        <f t="shared" si="170"/>
        <v>0</v>
      </c>
      <c r="AP194">
        <f t="shared" si="171"/>
        <v>0</v>
      </c>
      <c r="AQ194">
        <f t="shared" si="172"/>
        <v>0</v>
      </c>
      <c r="AR194">
        <f t="shared" si="173"/>
        <v>0</v>
      </c>
      <c r="AS194">
        <f t="shared" si="174"/>
        <v>0</v>
      </c>
      <c r="AT194">
        <f t="shared" si="175"/>
        <v>0</v>
      </c>
    </row>
    <row r="195" spans="1:46" ht="20.100000000000001" customHeight="1">
      <c r="A195" s="38" t="s">
        <v>441</v>
      </c>
      <c r="B195" s="38" t="s">
        <v>464</v>
      </c>
      <c r="C195" s="39" t="s">
        <v>53</v>
      </c>
      <c r="D195" s="50">
        <v>4</v>
      </c>
      <c r="E195" s="50"/>
      <c r="F195" s="50">
        <f t="shared" si="142"/>
        <v>0</v>
      </c>
      <c r="G195" s="50"/>
      <c r="H195" s="50">
        <f t="shared" si="143"/>
        <v>0</v>
      </c>
      <c r="I195" s="50">
        <f>ROUNDUP(일위대가목록!K31, 0)</f>
        <v>0</v>
      </c>
      <c r="J195" s="50">
        <f t="shared" si="144"/>
        <v>0</v>
      </c>
      <c r="K195" s="50">
        <f t="shared" si="145"/>
        <v>0</v>
      </c>
      <c r="L195" s="41" t="s">
        <v>463</v>
      </c>
      <c r="N195" t="str">
        <f>""</f>
        <v/>
      </c>
      <c r="O195" s="1" t="s">
        <v>281</v>
      </c>
      <c r="P195">
        <v>1</v>
      </c>
      <c r="Q195">
        <f t="shared" si="146"/>
        <v>0</v>
      </c>
      <c r="R195">
        <f t="shared" si="147"/>
        <v>0</v>
      </c>
      <c r="S195">
        <f t="shared" si="148"/>
        <v>0</v>
      </c>
      <c r="T195">
        <f t="shared" si="149"/>
        <v>0</v>
      </c>
      <c r="U195">
        <f t="shared" si="150"/>
        <v>0</v>
      </c>
      <c r="V195">
        <f t="shared" si="151"/>
        <v>0</v>
      </c>
      <c r="W195">
        <f t="shared" si="152"/>
        <v>0</v>
      </c>
      <c r="X195">
        <f t="shared" si="153"/>
        <v>0</v>
      </c>
      <c r="Y195">
        <f t="shared" si="154"/>
        <v>0</v>
      </c>
      <c r="Z195">
        <f t="shared" si="155"/>
        <v>0</v>
      </c>
      <c r="AA195">
        <f t="shared" si="156"/>
        <v>0</v>
      </c>
      <c r="AB195">
        <f t="shared" si="157"/>
        <v>0</v>
      </c>
      <c r="AC195">
        <f t="shared" si="158"/>
        <v>0</v>
      </c>
      <c r="AD195">
        <f t="shared" si="159"/>
        <v>0</v>
      </c>
      <c r="AE195">
        <f t="shared" si="160"/>
        <v>0</v>
      </c>
      <c r="AF195">
        <f t="shared" si="161"/>
        <v>0</v>
      </c>
      <c r="AG195">
        <f t="shared" si="162"/>
        <v>0</v>
      </c>
      <c r="AH195">
        <f t="shared" si="163"/>
        <v>0</v>
      </c>
      <c r="AI195">
        <f t="shared" si="164"/>
        <v>0</v>
      </c>
      <c r="AJ195">
        <f t="shared" si="165"/>
        <v>0</v>
      </c>
      <c r="AK195">
        <f t="shared" si="166"/>
        <v>0</v>
      </c>
      <c r="AL195">
        <f t="shared" si="167"/>
        <v>0</v>
      </c>
      <c r="AM195">
        <f t="shared" si="168"/>
        <v>0</v>
      </c>
      <c r="AN195">
        <f t="shared" si="169"/>
        <v>0</v>
      </c>
      <c r="AO195">
        <f t="shared" si="170"/>
        <v>0</v>
      </c>
      <c r="AP195">
        <f t="shared" si="171"/>
        <v>0</v>
      </c>
      <c r="AQ195">
        <f t="shared" si="172"/>
        <v>0</v>
      </c>
      <c r="AR195">
        <f t="shared" si="173"/>
        <v>0</v>
      </c>
      <c r="AS195">
        <f t="shared" si="174"/>
        <v>0</v>
      </c>
      <c r="AT195">
        <f t="shared" si="175"/>
        <v>0</v>
      </c>
    </row>
    <row r="196" spans="1:46" ht="20.100000000000001" customHeight="1">
      <c r="A196" s="38" t="s">
        <v>466</v>
      </c>
      <c r="B196" s="38" t="s">
        <v>467</v>
      </c>
      <c r="C196" s="39" t="s">
        <v>40</v>
      </c>
      <c r="D196" s="50">
        <v>13</v>
      </c>
      <c r="E196" s="50"/>
      <c r="F196" s="50">
        <f t="shared" si="142"/>
        <v>0</v>
      </c>
      <c r="G196" s="50"/>
      <c r="H196" s="50">
        <f t="shared" si="143"/>
        <v>0</v>
      </c>
      <c r="I196" s="50">
        <f>ROUNDUP(일위대가목록!K32, 0)</f>
        <v>0</v>
      </c>
      <c r="J196" s="50">
        <f t="shared" si="144"/>
        <v>0</v>
      </c>
      <c r="K196" s="50">
        <f t="shared" si="145"/>
        <v>0</v>
      </c>
      <c r="L196" s="41" t="s">
        <v>465</v>
      </c>
      <c r="N196" t="str">
        <f>""</f>
        <v/>
      </c>
      <c r="O196" s="1" t="s">
        <v>281</v>
      </c>
      <c r="P196">
        <v>1</v>
      </c>
      <c r="Q196">
        <f t="shared" si="146"/>
        <v>0</v>
      </c>
      <c r="R196">
        <f t="shared" si="147"/>
        <v>0</v>
      </c>
      <c r="S196">
        <f t="shared" si="148"/>
        <v>0</v>
      </c>
      <c r="T196">
        <f t="shared" si="149"/>
        <v>0</v>
      </c>
      <c r="U196">
        <f t="shared" si="150"/>
        <v>0</v>
      </c>
      <c r="V196">
        <f t="shared" si="151"/>
        <v>0</v>
      </c>
      <c r="W196">
        <f t="shared" si="152"/>
        <v>0</v>
      </c>
      <c r="X196">
        <f t="shared" si="153"/>
        <v>0</v>
      </c>
      <c r="Y196">
        <f t="shared" si="154"/>
        <v>0</v>
      </c>
      <c r="Z196">
        <f t="shared" si="155"/>
        <v>0</v>
      </c>
      <c r="AA196">
        <f t="shared" si="156"/>
        <v>0</v>
      </c>
      <c r="AB196">
        <f t="shared" si="157"/>
        <v>0</v>
      </c>
      <c r="AC196">
        <f t="shared" si="158"/>
        <v>0</v>
      </c>
      <c r="AD196">
        <f t="shared" si="159"/>
        <v>0</v>
      </c>
      <c r="AE196">
        <f t="shared" si="160"/>
        <v>0</v>
      </c>
      <c r="AF196">
        <f t="shared" si="161"/>
        <v>0</v>
      </c>
      <c r="AG196">
        <f t="shared" si="162"/>
        <v>0</v>
      </c>
      <c r="AH196">
        <f t="shared" si="163"/>
        <v>0</v>
      </c>
      <c r="AI196">
        <f t="shared" si="164"/>
        <v>0</v>
      </c>
      <c r="AJ196">
        <f t="shared" si="165"/>
        <v>0</v>
      </c>
      <c r="AK196">
        <f t="shared" si="166"/>
        <v>0</v>
      </c>
      <c r="AL196">
        <f t="shared" si="167"/>
        <v>0</v>
      </c>
      <c r="AM196">
        <f t="shared" si="168"/>
        <v>0</v>
      </c>
      <c r="AN196">
        <f t="shared" si="169"/>
        <v>0</v>
      </c>
      <c r="AO196">
        <f t="shared" si="170"/>
        <v>0</v>
      </c>
      <c r="AP196">
        <f t="shared" si="171"/>
        <v>0</v>
      </c>
      <c r="AQ196">
        <f t="shared" si="172"/>
        <v>0</v>
      </c>
      <c r="AR196">
        <f t="shared" si="173"/>
        <v>0</v>
      </c>
      <c r="AS196">
        <f t="shared" si="174"/>
        <v>0</v>
      </c>
      <c r="AT196">
        <f t="shared" si="175"/>
        <v>0</v>
      </c>
    </row>
    <row r="197" spans="1:46" ht="20.100000000000001" customHeight="1">
      <c r="A197" s="38" t="s">
        <v>466</v>
      </c>
      <c r="B197" s="38" t="s">
        <v>469</v>
      </c>
      <c r="C197" s="39" t="s">
        <v>40</v>
      </c>
      <c r="D197" s="50">
        <v>6</v>
      </c>
      <c r="E197" s="50"/>
      <c r="F197" s="50">
        <f t="shared" si="142"/>
        <v>0</v>
      </c>
      <c r="G197" s="50"/>
      <c r="H197" s="50">
        <f t="shared" si="143"/>
        <v>0</v>
      </c>
      <c r="I197" s="50">
        <f>ROUNDUP(일위대가목록!K33, 0)</f>
        <v>0</v>
      </c>
      <c r="J197" s="50">
        <f t="shared" si="144"/>
        <v>0</v>
      </c>
      <c r="K197" s="50">
        <f t="shared" si="145"/>
        <v>0</v>
      </c>
      <c r="L197" s="41" t="s">
        <v>468</v>
      </c>
      <c r="N197" t="str">
        <f>""</f>
        <v/>
      </c>
      <c r="O197" s="1" t="s">
        <v>281</v>
      </c>
      <c r="P197">
        <v>1</v>
      </c>
      <c r="Q197">
        <f t="shared" si="146"/>
        <v>0</v>
      </c>
      <c r="R197">
        <f t="shared" si="147"/>
        <v>0</v>
      </c>
      <c r="S197">
        <f t="shared" si="148"/>
        <v>0</v>
      </c>
      <c r="T197">
        <f t="shared" si="149"/>
        <v>0</v>
      </c>
      <c r="U197">
        <f t="shared" si="150"/>
        <v>0</v>
      </c>
      <c r="V197">
        <f t="shared" si="151"/>
        <v>0</v>
      </c>
      <c r="W197">
        <f t="shared" si="152"/>
        <v>0</v>
      </c>
      <c r="X197">
        <f t="shared" si="153"/>
        <v>0</v>
      </c>
      <c r="Y197">
        <f t="shared" si="154"/>
        <v>0</v>
      </c>
      <c r="Z197">
        <f t="shared" si="155"/>
        <v>0</v>
      </c>
      <c r="AA197">
        <f t="shared" si="156"/>
        <v>0</v>
      </c>
      <c r="AB197">
        <f t="shared" si="157"/>
        <v>0</v>
      </c>
      <c r="AC197">
        <f t="shared" si="158"/>
        <v>0</v>
      </c>
      <c r="AD197">
        <f t="shared" si="159"/>
        <v>0</v>
      </c>
      <c r="AE197">
        <f t="shared" si="160"/>
        <v>0</v>
      </c>
      <c r="AF197">
        <f t="shared" si="161"/>
        <v>0</v>
      </c>
      <c r="AG197">
        <f t="shared" si="162"/>
        <v>0</v>
      </c>
      <c r="AH197">
        <f t="shared" si="163"/>
        <v>0</v>
      </c>
      <c r="AI197">
        <f t="shared" si="164"/>
        <v>0</v>
      </c>
      <c r="AJ197">
        <f t="shared" si="165"/>
        <v>0</v>
      </c>
      <c r="AK197">
        <f t="shared" si="166"/>
        <v>0</v>
      </c>
      <c r="AL197">
        <f t="shared" si="167"/>
        <v>0</v>
      </c>
      <c r="AM197">
        <f t="shared" si="168"/>
        <v>0</v>
      </c>
      <c r="AN197">
        <f t="shared" si="169"/>
        <v>0</v>
      </c>
      <c r="AO197">
        <f t="shared" si="170"/>
        <v>0</v>
      </c>
      <c r="AP197">
        <f t="shared" si="171"/>
        <v>0</v>
      </c>
      <c r="AQ197">
        <f t="shared" si="172"/>
        <v>0</v>
      </c>
      <c r="AR197">
        <f t="shared" si="173"/>
        <v>0</v>
      </c>
      <c r="AS197">
        <f t="shared" si="174"/>
        <v>0</v>
      </c>
      <c r="AT197">
        <f t="shared" si="175"/>
        <v>0</v>
      </c>
    </row>
    <row r="198" spans="1:46" ht="20.100000000000001" customHeight="1">
      <c r="A198" s="38" t="s">
        <v>466</v>
      </c>
      <c r="B198" s="38" t="s">
        <v>471</v>
      </c>
      <c r="C198" s="39" t="s">
        <v>40</v>
      </c>
      <c r="D198" s="50">
        <v>13</v>
      </c>
      <c r="E198" s="50"/>
      <c r="F198" s="50">
        <f t="shared" si="142"/>
        <v>0</v>
      </c>
      <c r="G198" s="50"/>
      <c r="H198" s="50">
        <f t="shared" si="143"/>
        <v>0</v>
      </c>
      <c r="I198" s="50">
        <f>ROUNDUP(일위대가목록!K34, 0)</f>
        <v>0</v>
      </c>
      <c r="J198" s="50">
        <f t="shared" si="144"/>
        <v>0</v>
      </c>
      <c r="K198" s="50">
        <f t="shared" si="145"/>
        <v>0</v>
      </c>
      <c r="L198" s="41" t="s">
        <v>470</v>
      </c>
      <c r="N198" t="str">
        <f>""</f>
        <v/>
      </c>
      <c r="O198" s="1" t="s">
        <v>281</v>
      </c>
      <c r="P198">
        <v>1</v>
      </c>
      <c r="Q198">
        <f t="shared" si="146"/>
        <v>0</v>
      </c>
      <c r="R198">
        <f t="shared" si="147"/>
        <v>0</v>
      </c>
      <c r="S198">
        <f t="shared" si="148"/>
        <v>0</v>
      </c>
      <c r="T198">
        <f t="shared" si="149"/>
        <v>0</v>
      </c>
      <c r="U198">
        <f t="shared" si="150"/>
        <v>0</v>
      </c>
      <c r="V198">
        <f t="shared" si="151"/>
        <v>0</v>
      </c>
      <c r="W198">
        <f t="shared" si="152"/>
        <v>0</v>
      </c>
      <c r="X198">
        <f t="shared" si="153"/>
        <v>0</v>
      </c>
      <c r="Y198">
        <f t="shared" si="154"/>
        <v>0</v>
      </c>
      <c r="Z198">
        <f t="shared" si="155"/>
        <v>0</v>
      </c>
      <c r="AA198">
        <f t="shared" si="156"/>
        <v>0</v>
      </c>
      <c r="AB198">
        <f t="shared" si="157"/>
        <v>0</v>
      </c>
      <c r="AC198">
        <f t="shared" si="158"/>
        <v>0</v>
      </c>
      <c r="AD198">
        <f t="shared" si="159"/>
        <v>0</v>
      </c>
      <c r="AE198">
        <f t="shared" si="160"/>
        <v>0</v>
      </c>
      <c r="AF198">
        <f t="shared" si="161"/>
        <v>0</v>
      </c>
      <c r="AG198">
        <f t="shared" si="162"/>
        <v>0</v>
      </c>
      <c r="AH198">
        <f t="shared" si="163"/>
        <v>0</v>
      </c>
      <c r="AI198">
        <f t="shared" si="164"/>
        <v>0</v>
      </c>
      <c r="AJ198">
        <f t="shared" si="165"/>
        <v>0</v>
      </c>
      <c r="AK198">
        <f t="shared" si="166"/>
        <v>0</v>
      </c>
      <c r="AL198">
        <f t="shared" si="167"/>
        <v>0</v>
      </c>
      <c r="AM198">
        <f t="shared" si="168"/>
        <v>0</v>
      </c>
      <c r="AN198">
        <f t="shared" si="169"/>
        <v>0</v>
      </c>
      <c r="AO198">
        <f t="shared" si="170"/>
        <v>0</v>
      </c>
      <c r="AP198">
        <f t="shared" si="171"/>
        <v>0</v>
      </c>
      <c r="AQ198">
        <f t="shared" si="172"/>
        <v>0</v>
      </c>
      <c r="AR198">
        <f t="shared" si="173"/>
        <v>0</v>
      </c>
      <c r="AS198">
        <f t="shared" si="174"/>
        <v>0</v>
      </c>
      <c r="AT198">
        <f t="shared" si="175"/>
        <v>0</v>
      </c>
    </row>
    <row r="199" spans="1:46" ht="20.100000000000001" customHeight="1">
      <c r="A199" s="38" t="s">
        <v>466</v>
      </c>
      <c r="B199" s="38" t="s">
        <v>473</v>
      </c>
      <c r="C199" s="39" t="s">
        <v>40</v>
      </c>
      <c r="D199" s="50">
        <v>12</v>
      </c>
      <c r="E199" s="50"/>
      <c r="F199" s="50">
        <f t="shared" si="142"/>
        <v>0</v>
      </c>
      <c r="G199" s="50"/>
      <c r="H199" s="50">
        <f t="shared" si="143"/>
        <v>0</v>
      </c>
      <c r="I199" s="50">
        <f>ROUNDUP(일위대가목록!K35, 0)</f>
        <v>0</v>
      </c>
      <c r="J199" s="50">
        <f t="shared" si="144"/>
        <v>0</v>
      </c>
      <c r="K199" s="50">
        <f t="shared" si="145"/>
        <v>0</v>
      </c>
      <c r="L199" s="41" t="s">
        <v>472</v>
      </c>
      <c r="N199" t="str">
        <f>""</f>
        <v/>
      </c>
      <c r="O199" s="1" t="s">
        <v>281</v>
      </c>
      <c r="P199">
        <v>1</v>
      </c>
      <c r="Q199">
        <f t="shared" si="146"/>
        <v>0</v>
      </c>
      <c r="R199">
        <f t="shared" si="147"/>
        <v>0</v>
      </c>
      <c r="S199">
        <f t="shared" si="148"/>
        <v>0</v>
      </c>
      <c r="T199">
        <f t="shared" si="149"/>
        <v>0</v>
      </c>
      <c r="U199">
        <f t="shared" si="150"/>
        <v>0</v>
      </c>
      <c r="V199">
        <f t="shared" si="151"/>
        <v>0</v>
      </c>
      <c r="W199">
        <f t="shared" si="152"/>
        <v>0</v>
      </c>
      <c r="X199">
        <f t="shared" si="153"/>
        <v>0</v>
      </c>
      <c r="Y199">
        <f t="shared" si="154"/>
        <v>0</v>
      </c>
      <c r="Z199">
        <f t="shared" si="155"/>
        <v>0</v>
      </c>
      <c r="AA199">
        <f t="shared" si="156"/>
        <v>0</v>
      </c>
      <c r="AB199">
        <f t="shared" si="157"/>
        <v>0</v>
      </c>
      <c r="AC199">
        <f t="shared" si="158"/>
        <v>0</v>
      </c>
      <c r="AD199">
        <f t="shared" si="159"/>
        <v>0</v>
      </c>
      <c r="AE199">
        <f t="shared" si="160"/>
        <v>0</v>
      </c>
      <c r="AF199">
        <f t="shared" si="161"/>
        <v>0</v>
      </c>
      <c r="AG199">
        <f t="shared" si="162"/>
        <v>0</v>
      </c>
      <c r="AH199">
        <f t="shared" si="163"/>
        <v>0</v>
      </c>
      <c r="AI199">
        <f t="shared" si="164"/>
        <v>0</v>
      </c>
      <c r="AJ199">
        <f t="shared" si="165"/>
        <v>0</v>
      </c>
      <c r="AK199">
        <f t="shared" si="166"/>
        <v>0</v>
      </c>
      <c r="AL199">
        <f t="shared" si="167"/>
        <v>0</v>
      </c>
      <c r="AM199">
        <f t="shared" si="168"/>
        <v>0</v>
      </c>
      <c r="AN199">
        <f t="shared" si="169"/>
        <v>0</v>
      </c>
      <c r="AO199">
        <f t="shared" si="170"/>
        <v>0</v>
      </c>
      <c r="AP199">
        <f t="shared" si="171"/>
        <v>0</v>
      </c>
      <c r="AQ199">
        <f t="shared" si="172"/>
        <v>0</v>
      </c>
      <c r="AR199">
        <f t="shared" si="173"/>
        <v>0</v>
      </c>
      <c r="AS199">
        <f t="shared" si="174"/>
        <v>0</v>
      </c>
      <c r="AT199">
        <f t="shared" si="175"/>
        <v>0</v>
      </c>
    </row>
    <row r="200" spans="1:46" ht="20.100000000000001" customHeight="1">
      <c r="A200" s="38" t="s">
        <v>466</v>
      </c>
      <c r="B200" s="38" t="s">
        <v>475</v>
      </c>
      <c r="C200" s="39" t="s">
        <v>40</v>
      </c>
      <c r="D200" s="50">
        <v>14</v>
      </c>
      <c r="E200" s="50"/>
      <c r="F200" s="50">
        <f t="shared" si="142"/>
        <v>0</v>
      </c>
      <c r="G200" s="50"/>
      <c r="H200" s="50">
        <f t="shared" si="143"/>
        <v>0</v>
      </c>
      <c r="I200" s="50">
        <f>ROUNDUP(일위대가목록!K36, 0)</f>
        <v>0</v>
      </c>
      <c r="J200" s="50">
        <f t="shared" si="144"/>
        <v>0</v>
      </c>
      <c r="K200" s="50">
        <f t="shared" si="145"/>
        <v>0</v>
      </c>
      <c r="L200" s="41" t="s">
        <v>474</v>
      </c>
      <c r="N200" t="str">
        <f>""</f>
        <v/>
      </c>
      <c r="O200" s="1" t="s">
        <v>281</v>
      </c>
      <c r="P200">
        <v>1</v>
      </c>
      <c r="Q200">
        <f t="shared" si="146"/>
        <v>0</v>
      </c>
      <c r="R200">
        <f t="shared" si="147"/>
        <v>0</v>
      </c>
      <c r="S200">
        <f t="shared" si="148"/>
        <v>0</v>
      </c>
      <c r="T200">
        <f t="shared" si="149"/>
        <v>0</v>
      </c>
      <c r="U200">
        <f t="shared" si="150"/>
        <v>0</v>
      </c>
      <c r="V200">
        <f t="shared" si="151"/>
        <v>0</v>
      </c>
      <c r="W200">
        <f t="shared" si="152"/>
        <v>0</v>
      </c>
      <c r="X200">
        <f t="shared" si="153"/>
        <v>0</v>
      </c>
      <c r="Y200">
        <f t="shared" si="154"/>
        <v>0</v>
      </c>
      <c r="Z200">
        <f t="shared" si="155"/>
        <v>0</v>
      </c>
      <c r="AA200">
        <f t="shared" si="156"/>
        <v>0</v>
      </c>
      <c r="AB200">
        <f t="shared" si="157"/>
        <v>0</v>
      </c>
      <c r="AC200">
        <f t="shared" si="158"/>
        <v>0</v>
      </c>
      <c r="AD200">
        <f t="shared" si="159"/>
        <v>0</v>
      </c>
      <c r="AE200">
        <f t="shared" si="160"/>
        <v>0</v>
      </c>
      <c r="AF200">
        <f t="shared" si="161"/>
        <v>0</v>
      </c>
      <c r="AG200">
        <f t="shared" si="162"/>
        <v>0</v>
      </c>
      <c r="AH200">
        <f t="shared" si="163"/>
        <v>0</v>
      </c>
      <c r="AI200">
        <f t="shared" si="164"/>
        <v>0</v>
      </c>
      <c r="AJ200">
        <f t="shared" si="165"/>
        <v>0</v>
      </c>
      <c r="AK200">
        <f t="shared" si="166"/>
        <v>0</v>
      </c>
      <c r="AL200">
        <f t="shared" si="167"/>
        <v>0</v>
      </c>
      <c r="AM200">
        <f t="shared" si="168"/>
        <v>0</v>
      </c>
      <c r="AN200">
        <f t="shared" si="169"/>
        <v>0</v>
      </c>
      <c r="AO200">
        <f t="shared" si="170"/>
        <v>0</v>
      </c>
      <c r="AP200">
        <f t="shared" si="171"/>
        <v>0</v>
      </c>
      <c r="AQ200">
        <f t="shared" si="172"/>
        <v>0</v>
      </c>
      <c r="AR200">
        <f t="shared" si="173"/>
        <v>0</v>
      </c>
      <c r="AS200">
        <f t="shared" si="174"/>
        <v>0</v>
      </c>
      <c r="AT200">
        <f t="shared" si="175"/>
        <v>0</v>
      </c>
    </row>
    <row r="201" spans="1:46" ht="20.100000000000001" customHeight="1">
      <c r="A201" s="38" t="s">
        <v>466</v>
      </c>
      <c r="B201" s="38" t="s">
        <v>477</v>
      </c>
      <c r="C201" s="39" t="s">
        <v>40</v>
      </c>
      <c r="D201" s="50">
        <v>1</v>
      </c>
      <c r="E201" s="50">
        <f>ROUNDUP(일위대가목록!G37, 0)</f>
        <v>0</v>
      </c>
      <c r="F201" s="50">
        <f t="shared" si="142"/>
        <v>0</v>
      </c>
      <c r="G201" s="50"/>
      <c r="H201" s="50">
        <f t="shared" si="143"/>
        <v>0</v>
      </c>
      <c r="I201" s="50">
        <f>ROUNDUP(일위대가목록!K37, 0)</f>
        <v>0</v>
      </c>
      <c r="J201" s="50">
        <f t="shared" si="144"/>
        <v>0</v>
      </c>
      <c r="K201" s="50">
        <f t="shared" si="145"/>
        <v>0</v>
      </c>
      <c r="L201" s="41" t="s">
        <v>476</v>
      </c>
      <c r="N201" t="str">
        <f>""</f>
        <v/>
      </c>
      <c r="O201" s="1" t="s">
        <v>281</v>
      </c>
      <c r="P201">
        <v>1</v>
      </c>
      <c r="Q201">
        <f t="shared" si="146"/>
        <v>0</v>
      </c>
      <c r="R201">
        <f t="shared" si="147"/>
        <v>0</v>
      </c>
      <c r="S201">
        <f t="shared" si="148"/>
        <v>0</v>
      </c>
      <c r="T201">
        <f t="shared" si="149"/>
        <v>0</v>
      </c>
      <c r="U201">
        <f t="shared" si="150"/>
        <v>0</v>
      </c>
      <c r="V201">
        <f t="shared" si="151"/>
        <v>0</v>
      </c>
      <c r="W201">
        <f t="shared" si="152"/>
        <v>0</v>
      </c>
      <c r="X201">
        <f t="shared" si="153"/>
        <v>0</v>
      </c>
      <c r="Y201">
        <f t="shared" si="154"/>
        <v>0</v>
      </c>
      <c r="Z201">
        <f t="shared" si="155"/>
        <v>0</v>
      </c>
      <c r="AA201">
        <f t="shared" si="156"/>
        <v>0</v>
      </c>
      <c r="AB201">
        <f t="shared" si="157"/>
        <v>0</v>
      </c>
      <c r="AC201">
        <f t="shared" si="158"/>
        <v>0</v>
      </c>
      <c r="AD201">
        <f t="shared" si="159"/>
        <v>0</v>
      </c>
      <c r="AE201">
        <f t="shared" si="160"/>
        <v>0</v>
      </c>
      <c r="AF201">
        <f t="shared" si="161"/>
        <v>0</v>
      </c>
      <c r="AG201">
        <f t="shared" si="162"/>
        <v>0</v>
      </c>
      <c r="AH201">
        <f t="shared" si="163"/>
        <v>0</v>
      </c>
      <c r="AI201">
        <f t="shared" si="164"/>
        <v>0</v>
      </c>
      <c r="AJ201">
        <f t="shared" si="165"/>
        <v>0</v>
      </c>
      <c r="AK201">
        <f t="shared" si="166"/>
        <v>0</v>
      </c>
      <c r="AL201">
        <f t="shared" si="167"/>
        <v>0</v>
      </c>
      <c r="AM201">
        <f t="shared" si="168"/>
        <v>0</v>
      </c>
      <c r="AN201">
        <f t="shared" si="169"/>
        <v>0</v>
      </c>
      <c r="AO201">
        <f t="shared" si="170"/>
        <v>0</v>
      </c>
      <c r="AP201">
        <f t="shared" si="171"/>
        <v>0</v>
      </c>
      <c r="AQ201">
        <f t="shared" si="172"/>
        <v>0</v>
      </c>
      <c r="AR201">
        <f t="shared" si="173"/>
        <v>0</v>
      </c>
      <c r="AS201">
        <f t="shared" si="174"/>
        <v>0</v>
      </c>
      <c r="AT201">
        <f t="shared" si="175"/>
        <v>0</v>
      </c>
    </row>
    <row r="202" spans="1:46" ht="20.100000000000001" customHeight="1">
      <c r="A202" s="38" t="s">
        <v>510</v>
      </c>
      <c r="B202" s="38" t="s">
        <v>511</v>
      </c>
      <c r="C202" s="39" t="s">
        <v>512</v>
      </c>
      <c r="D202" s="50">
        <v>1</v>
      </c>
      <c r="E202" s="50">
        <f>ROUNDUP(일위대가목록!G58, 0)</f>
        <v>0</v>
      </c>
      <c r="F202" s="50">
        <f t="shared" si="142"/>
        <v>0</v>
      </c>
      <c r="G202" s="50"/>
      <c r="H202" s="50">
        <f t="shared" si="143"/>
        <v>0</v>
      </c>
      <c r="I202" s="50">
        <f>ROUNDUP(일위대가목록!K58, 0)</f>
        <v>0</v>
      </c>
      <c r="J202" s="50">
        <f t="shared" si="144"/>
        <v>0</v>
      </c>
      <c r="K202" s="50">
        <f t="shared" si="145"/>
        <v>0</v>
      </c>
      <c r="L202" s="41" t="s">
        <v>509</v>
      </c>
      <c r="N202" t="str">
        <f>""</f>
        <v/>
      </c>
      <c r="O202" s="1" t="s">
        <v>281</v>
      </c>
      <c r="P202">
        <v>1</v>
      </c>
      <c r="Q202">
        <f t="shared" si="146"/>
        <v>0</v>
      </c>
      <c r="R202">
        <f t="shared" si="147"/>
        <v>0</v>
      </c>
      <c r="S202">
        <f t="shared" si="148"/>
        <v>0</v>
      </c>
      <c r="T202">
        <f t="shared" si="149"/>
        <v>0</v>
      </c>
      <c r="U202">
        <f t="shared" si="150"/>
        <v>0</v>
      </c>
      <c r="V202">
        <f t="shared" si="151"/>
        <v>0</v>
      </c>
      <c r="W202">
        <f t="shared" si="152"/>
        <v>0</v>
      </c>
      <c r="X202">
        <f t="shared" si="153"/>
        <v>0</v>
      </c>
      <c r="Y202">
        <f t="shared" si="154"/>
        <v>0</v>
      </c>
      <c r="Z202">
        <f t="shared" si="155"/>
        <v>0</v>
      </c>
      <c r="AA202">
        <f t="shared" si="156"/>
        <v>0</v>
      </c>
      <c r="AB202">
        <f t="shared" si="157"/>
        <v>0</v>
      </c>
      <c r="AC202">
        <f t="shared" si="158"/>
        <v>0</v>
      </c>
      <c r="AD202">
        <f t="shared" si="159"/>
        <v>0</v>
      </c>
      <c r="AE202">
        <f t="shared" si="160"/>
        <v>0</v>
      </c>
      <c r="AF202">
        <f t="shared" si="161"/>
        <v>0</v>
      </c>
      <c r="AG202">
        <f t="shared" si="162"/>
        <v>0</v>
      </c>
      <c r="AH202">
        <f t="shared" si="163"/>
        <v>0</v>
      </c>
      <c r="AI202">
        <f t="shared" si="164"/>
        <v>0</v>
      </c>
      <c r="AJ202">
        <f t="shared" si="165"/>
        <v>0</v>
      </c>
      <c r="AK202">
        <f t="shared" si="166"/>
        <v>0</v>
      </c>
      <c r="AL202">
        <f t="shared" si="167"/>
        <v>0</v>
      </c>
      <c r="AM202">
        <f t="shared" si="168"/>
        <v>0</v>
      </c>
      <c r="AN202">
        <f t="shared" si="169"/>
        <v>0</v>
      </c>
      <c r="AO202">
        <f t="shared" si="170"/>
        <v>0</v>
      </c>
      <c r="AP202">
        <f t="shared" si="171"/>
        <v>0</v>
      </c>
      <c r="AQ202">
        <f t="shared" si="172"/>
        <v>0</v>
      </c>
      <c r="AR202">
        <f t="shared" si="173"/>
        <v>0</v>
      </c>
      <c r="AS202">
        <f t="shared" si="174"/>
        <v>0</v>
      </c>
      <c r="AT202">
        <f t="shared" si="175"/>
        <v>0</v>
      </c>
    </row>
    <row r="203" spans="1:46" ht="20.100000000000001" customHeight="1">
      <c r="A203" s="38" t="s">
        <v>510</v>
      </c>
      <c r="B203" s="38" t="s">
        <v>514</v>
      </c>
      <c r="C203" s="39" t="s">
        <v>512</v>
      </c>
      <c r="D203" s="50">
        <v>1</v>
      </c>
      <c r="E203" s="50">
        <f>ROUNDUP(일위대가목록!G59, 0)</f>
        <v>0</v>
      </c>
      <c r="F203" s="50">
        <f t="shared" si="142"/>
        <v>0</v>
      </c>
      <c r="G203" s="50"/>
      <c r="H203" s="50">
        <f t="shared" si="143"/>
        <v>0</v>
      </c>
      <c r="I203" s="50">
        <f>ROUNDUP(일위대가목록!K59, 0)</f>
        <v>0</v>
      </c>
      <c r="J203" s="50">
        <f t="shared" si="144"/>
        <v>0</v>
      </c>
      <c r="K203" s="50">
        <f t="shared" si="145"/>
        <v>0</v>
      </c>
      <c r="L203" s="41" t="s">
        <v>513</v>
      </c>
      <c r="N203" t="str">
        <f>""</f>
        <v/>
      </c>
      <c r="O203" s="1" t="s">
        <v>281</v>
      </c>
      <c r="P203">
        <v>1</v>
      </c>
      <c r="Q203">
        <f t="shared" si="146"/>
        <v>0</v>
      </c>
      <c r="R203">
        <f t="shared" si="147"/>
        <v>0</v>
      </c>
      <c r="S203">
        <f t="shared" si="148"/>
        <v>0</v>
      </c>
      <c r="T203">
        <f t="shared" si="149"/>
        <v>0</v>
      </c>
      <c r="U203">
        <f t="shared" si="150"/>
        <v>0</v>
      </c>
      <c r="V203">
        <f t="shared" si="151"/>
        <v>0</v>
      </c>
      <c r="W203">
        <f t="shared" si="152"/>
        <v>0</v>
      </c>
      <c r="X203">
        <f t="shared" si="153"/>
        <v>0</v>
      </c>
      <c r="Y203">
        <f t="shared" si="154"/>
        <v>0</v>
      </c>
      <c r="Z203">
        <f t="shared" si="155"/>
        <v>0</v>
      </c>
      <c r="AA203">
        <f t="shared" si="156"/>
        <v>0</v>
      </c>
      <c r="AB203">
        <f t="shared" si="157"/>
        <v>0</v>
      </c>
      <c r="AC203">
        <f t="shared" si="158"/>
        <v>0</v>
      </c>
      <c r="AD203">
        <f t="shared" si="159"/>
        <v>0</v>
      </c>
      <c r="AE203">
        <f t="shared" si="160"/>
        <v>0</v>
      </c>
      <c r="AF203">
        <f t="shared" si="161"/>
        <v>0</v>
      </c>
      <c r="AG203">
        <f t="shared" si="162"/>
        <v>0</v>
      </c>
      <c r="AH203">
        <f t="shared" si="163"/>
        <v>0</v>
      </c>
      <c r="AI203">
        <f t="shared" si="164"/>
        <v>0</v>
      </c>
      <c r="AJ203">
        <f t="shared" si="165"/>
        <v>0</v>
      </c>
      <c r="AK203">
        <f t="shared" si="166"/>
        <v>0</v>
      </c>
      <c r="AL203">
        <f t="shared" si="167"/>
        <v>0</v>
      </c>
      <c r="AM203">
        <f t="shared" si="168"/>
        <v>0</v>
      </c>
      <c r="AN203">
        <f t="shared" si="169"/>
        <v>0</v>
      </c>
      <c r="AO203">
        <f t="shared" si="170"/>
        <v>0</v>
      </c>
      <c r="AP203">
        <f t="shared" si="171"/>
        <v>0</v>
      </c>
      <c r="AQ203">
        <f t="shared" si="172"/>
        <v>0</v>
      </c>
      <c r="AR203">
        <f t="shared" si="173"/>
        <v>0</v>
      </c>
      <c r="AS203">
        <f t="shared" si="174"/>
        <v>0</v>
      </c>
      <c r="AT203">
        <f t="shared" si="175"/>
        <v>0</v>
      </c>
    </row>
    <row r="204" spans="1:46" ht="20.100000000000001" customHeight="1">
      <c r="A204" s="38" t="s">
        <v>510</v>
      </c>
      <c r="B204" s="38" t="s">
        <v>63</v>
      </c>
      <c r="C204" s="39" t="s">
        <v>512</v>
      </c>
      <c r="D204" s="50">
        <v>1</v>
      </c>
      <c r="E204" s="50"/>
      <c r="F204" s="50">
        <f t="shared" si="142"/>
        <v>0</v>
      </c>
      <c r="G204" s="50"/>
      <c r="H204" s="50">
        <f t="shared" si="143"/>
        <v>0</v>
      </c>
      <c r="I204" s="50">
        <f>ROUNDUP(일위대가목록!K60, 0)</f>
        <v>0</v>
      </c>
      <c r="J204" s="50">
        <f t="shared" si="144"/>
        <v>0</v>
      </c>
      <c r="K204" s="50">
        <f t="shared" si="145"/>
        <v>0</v>
      </c>
      <c r="L204" s="41" t="s">
        <v>515</v>
      </c>
      <c r="N204" t="str">
        <f>""</f>
        <v/>
      </c>
      <c r="O204" s="1" t="s">
        <v>281</v>
      </c>
      <c r="P204">
        <v>1</v>
      </c>
      <c r="Q204">
        <f t="shared" si="146"/>
        <v>0</v>
      </c>
      <c r="R204">
        <f t="shared" si="147"/>
        <v>0</v>
      </c>
      <c r="S204">
        <f t="shared" si="148"/>
        <v>0</v>
      </c>
      <c r="T204">
        <f t="shared" si="149"/>
        <v>0</v>
      </c>
      <c r="U204">
        <f t="shared" si="150"/>
        <v>0</v>
      </c>
      <c r="V204">
        <f t="shared" si="151"/>
        <v>0</v>
      </c>
      <c r="W204">
        <f t="shared" si="152"/>
        <v>0</v>
      </c>
      <c r="X204">
        <f t="shared" si="153"/>
        <v>0</v>
      </c>
      <c r="Y204">
        <f t="shared" si="154"/>
        <v>0</v>
      </c>
      <c r="Z204">
        <f t="shared" si="155"/>
        <v>0</v>
      </c>
      <c r="AA204">
        <f t="shared" si="156"/>
        <v>0</v>
      </c>
      <c r="AB204">
        <f t="shared" si="157"/>
        <v>0</v>
      </c>
      <c r="AC204">
        <f t="shared" si="158"/>
        <v>0</v>
      </c>
      <c r="AD204">
        <f t="shared" si="159"/>
        <v>0</v>
      </c>
      <c r="AE204">
        <f t="shared" si="160"/>
        <v>0</v>
      </c>
      <c r="AF204">
        <f t="shared" si="161"/>
        <v>0</v>
      </c>
      <c r="AG204">
        <f t="shared" si="162"/>
        <v>0</v>
      </c>
      <c r="AH204">
        <f t="shared" si="163"/>
        <v>0</v>
      </c>
      <c r="AI204">
        <f t="shared" si="164"/>
        <v>0</v>
      </c>
      <c r="AJ204">
        <f t="shared" si="165"/>
        <v>0</v>
      </c>
      <c r="AK204">
        <f t="shared" si="166"/>
        <v>0</v>
      </c>
      <c r="AL204">
        <f t="shared" si="167"/>
        <v>0</v>
      </c>
      <c r="AM204">
        <f t="shared" si="168"/>
        <v>0</v>
      </c>
      <c r="AN204">
        <f t="shared" si="169"/>
        <v>0</v>
      </c>
      <c r="AO204">
        <f t="shared" si="170"/>
        <v>0</v>
      </c>
      <c r="AP204">
        <f t="shared" si="171"/>
        <v>0</v>
      </c>
      <c r="AQ204">
        <f t="shared" si="172"/>
        <v>0</v>
      </c>
      <c r="AR204">
        <f t="shared" si="173"/>
        <v>0</v>
      </c>
      <c r="AS204">
        <f t="shared" si="174"/>
        <v>0</v>
      </c>
      <c r="AT204">
        <f t="shared" si="175"/>
        <v>0</v>
      </c>
    </row>
    <row r="205" spans="1:46" ht="20.100000000000001" customHeight="1">
      <c r="A205" s="38" t="s">
        <v>520</v>
      </c>
      <c r="B205" s="38" t="s">
        <v>521</v>
      </c>
      <c r="C205" s="39" t="s">
        <v>53</v>
      </c>
      <c r="D205" s="50">
        <v>6</v>
      </c>
      <c r="E205" s="50"/>
      <c r="F205" s="50">
        <f t="shared" si="142"/>
        <v>0</v>
      </c>
      <c r="G205" s="50"/>
      <c r="H205" s="50">
        <f t="shared" si="143"/>
        <v>0</v>
      </c>
      <c r="I205" s="50">
        <f>ROUNDUP(일위대가목록!K63, 0)</f>
        <v>0</v>
      </c>
      <c r="J205" s="50">
        <f t="shared" si="144"/>
        <v>0</v>
      </c>
      <c r="K205" s="50">
        <f t="shared" si="145"/>
        <v>0</v>
      </c>
      <c r="L205" s="41" t="s">
        <v>519</v>
      </c>
      <c r="N205" t="str">
        <f>""</f>
        <v/>
      </c>
      <c r="O205" s="1" t="s">
        <v>281</v>
      </c>
      <c r="P205">
        <v>1</v>
      </c>
      <c r="Q205">
        <f t="shared" si="146"/>
        <v>0</v>
      </c>
      <c r="R205">
        <f t="shared" si="147"/>
        <v>0</v>
      </c>
      <c r="S205">
        <f t="shared" si="148"/>
        <v>0</v>
      </c>
      <c r="T205">
        <f t="shared" si="149"/>
        <v>0</v>
      </c>
      <c r="U205">
        <f t="shared" si="150"/>
        <v>0</v>
      </c>
      <c r="V205">
        <f t="shared" si="151"/>
        <v>0</v>
      </c>
      <c r="W205">
        <f t="shared" si="152"/>
        <v>0</v>
      </c>
      <c r="X205">
        <f t="shared" si="153"/>
        <v>0</v>
      </c>
      <c r="Y205">
        <f t="shared" si="154"/>
        <v>0</v>
      </c>
      <c r="Z205">
        <f t="shared" si="155"/>
        <v>0</v>
      </c>
      <c r="AA205">
        <f t="shared" si="156"/>
        <v>0</v>
      </c>
      <c r="AB205">
        <f t="shared" si="157"/>
        <v>0</v>
      </c>
      <c r="AC205">
        <f t="shared" si="158"/>
        <v>0</v>
      </c>
      <c r="AD205">
        <f t="shared" si="159"/>
        <v>0</v>
      </c>
      <c r="AE205">
        <f t="shared" si="160"/>
        <v>0</v>
      </c>
      <c r="AF205">
        <f t="shared" si="161"/>
        <v>0</v>
      </c>
      <c r="AG205">
        <f t="shared" si="162"/>
        <v>0</v>
      </c>
      <c r="AH205">
        <f t="shared" si="163"/>
        <v>0</v>
      </c>
      <c r="AI205">
        <f t="shared" si="164"/>
        <v>0</v>
      </c>
      <c r="AJ205">
        <f t="shared" si="165"/>
        <v>0</v>
      </c>
      <c r="AK205">
        <f t="shared" si="166"/>
        <v>0</v>
      </c>
      <c r="AL205">
        <f t="shared" si="167"/>
        <v>0</v>
      </c>
      <c r="AM205">
        <f t="shared" si="168"/>
        <v>0</v>
      </c>
      <c r="AN205">
        <f t="shared" si="169"/>
        <v>0</v>
      </c>
      <c r="AO205">
        <f t="shared" si="170"/>
        <v>0</v>
      </c>
      <c r="AP205">
        <f t="shared" si="171"/>
        <v>0</v>
      </c>
      <c r="AQ205">
        <f t="shared" si="172"/>
        <v>0</v>
      </c>
      <c r="AR205">
        <f t="shared" si="173"/>
        <v>0</v>
      </c>
      <c r="AS205">
        <f t="shared" si="174"/>
        <v>0</v>
      </c>
      <c r="AT205">
        <f t="shared" si="175"/>
        <v>0</v>
      </c>
    </row>
    <row r="206" spans="1:46" ht="20.100000000000001" customHeight="1">
      <c r="A206" s="38" t="s">
        <v>410</v>
      </c>
      <c r="B206" s="38" t="s">
        <v>127</v>
      </c>
      <c r="C206" s="39" t="s">
        <v>128</v>
      </c>
      <c r="D206" s="50">
        <v>50</v>
      </c>
      <c r="E206" s="50"/>
      <c r="F206" s="50">
        <f t="shared" si="142"/>
        <v>0</v>
      </c>
      <c r="G206" s="50"/>
      <c r="H206" s="50">
        <f t="shared" si="143"/>
        <v>0</v>
      </c>
      <c r="I206" s="50">
        <f>ROUNDUP(일위대가목록!K5, 0)</f>
        <v>0</v>
      </c>
      <c r="J206" s="50">
        <f t="shared" si="144"/>
        <v>0</v>
      </c>
      <c r="K206" s="50">
        <f t="shared" si="145"/>
        <v>0</v>
      </c>
      <c r="L206" s="41" t="s">
        <v>409</v>
      </c>
      <c r="N206" t="str">
        <f>""</f>
        <v/>
      </c>
      <c r="O206" s="1" t="s">
        <v>281</v>
      </c>
      <c r="P206">
        <v>1</v>
      </c>
      <c r="Q206">
        <f t="shared" si="146"/>
        <v>0</v>
      </c>
      <c r="R206">
        <f t="shared" si="147"/>
        <v>0</v>
      </c>
      <c r="S206">
        <f t="shared" si="148"/>
        <v>0</v>
      </c>
      <c r="T206">
        <f t="shared" si="149"/>
        <v>0</v>
      </c>
      <c r="U206">
        <f t="shared" si="150"/>
        <v>0</v>
      </c>
      <c r="V206">
        <f t="shared" si="151"/>
        <v>0</v>
      </c>
      <c r="W206">
        <f t="shared" si="152"/>
        <v>0</v>
      </c>
      <c r="X206">
        <f t="shared" si="153"/>
        <v>0</v>
      </c>
      <c r="Y206">
        <f t="shared" si="154"/>
        <v>0</v>
      </c>
      <c r="Z206">
        <f t="shared" si="155"/>
        <v>0</v>
      </c>
      <c r="AA206">
        <f t="shared" si="156"/>
        <v>0</v>
      </c>
      <c r="AB206">
        <f t="shared" si="157"/>
        <v>0</v>
      </c>
      <c r="AC206">
        <f t="shared" si="158"/>
        <v>0</v>
      </c>
      <c r="AD206">
        <f t="shared" si="159"/>
        <v>0</v>
      </c>
      <c r="AE206">
        <f t="shared" si="160"/>
        <v>0</v>
      </c>
      <c r="AF206">
        <f t="shared" si="161"/>
        <v>0</v>
      </c>
      <c r="AG206">
        <f t="shared" si="162"/>
        <v>0</v>
      </c>
      <c r="AH206">
        <f t="shared" si="163"/>
        <v>0</v>
      </c>
      <c r="AI206">
        <f t="shared" si="164"/>
        <v>0</v>
      </c>
      <c r="AJ206">
        <f t="shared" si="165"/>
        <v>0</v>
      </c>
      <c r="AK206">
        <f t="shared" si="166"/>
        <v>0</v>
      </c>
      <c r="AL206">
        <f t="shared" si="167"/>
        <v>0</v>
      </c>
      <c r="AM206">
        <f t="shared" si="168"/>
        <v>0</v>
      </c>
      <c r="AN206">
        <f t="shared" si="169"/>
        <v>0</v>
      </c>
      <c r="AO206">
        <f t="shared" si="170"/>
        <v>0</v>
      </c>
      <c r="AP206">
        <f t="shared" si="171"/>
        <v>0</v>
      </c>
      <c r="AQ206">
        <f t="shared" si="172"/>
        <v>0</v>
      </c>
      <c r="AR206">
        <f t="shared" si="173"/>
        <v>0</v>
      </c>
      <c r="AS206">
        <f t="shared" si="174"/>
        <v>0</v>
      </c>
      <c r="AT206">
        <f t="shared" si="175"/>
        <v>0</v>
      </c>
    </row>
    <row r="207" spans="1:46" ht="20.100000000000001" customHeight="1">
      <c r="A207" s="38" t="s">
        <v>429</v>
      </c>
      <c r="B207" s="38" t="s">
        <v>430</v>
      </c>
      <c r="C207" s="39" t="s">
        <v>64</v>
      </c>
      <c r="D207" s="50">
        <v>4</v>
      </c>
      <c r="E207" s="50"/>
      <c r="F207" s="50">
        <f t="shared" si="142"/>
        <v>0</v>
      </c>
      <c r="G207" s="50"/>
      <c r="H207" s="50">
        <f t="shared" si="143"/>
        <v>0</v>
      </c>
      <c r="I207" s="50">
        <f>ROUNDUP(일위대가목록!K16, 0)</f>
        <v>0</v>
      </c>
      <c r="J207" s="50">
        <f t="shared" si="144"/>
        <v>0</v>
      </c>
      <c r="K207" s="50">
        <f t="shared" si="145"/>
        <v>0</v>
      </c>
      <c r="L207" s="41" t="s">
        <v>428</v>
      </c>
      <c r="N207" t="str">
        <f>""</f>
        <v/>
      </c>
      <c r="O207" s="1" t="s">
        <v>281</v>
      </c>
      <c r="P207">
        <v>1</v>
      </c>
      <c r="Q207">
        <f t="shared" si="146"/>
        <v>0</v>
      </c>
      <c r="R207">
        <f t="shared" si="147"/>
        <v>0</v>
      </c>
      <c r="S207">
        <f t="shared" si="148"/>
        <v>0</v>
      </c>
      <c r="T207">
        <f t="shared" si="149"/>
        <v>0</v>
      </c>
      <c r="U207">
        <f t="shared" si="150"/>
        <v>0</v>
      </c>
      <c r="V207">
        <f t="shared" si="151"/>
        <v>0</v>
      </c>
      <c r="W207">
        <f t="shared" si="152"/>
        <v>0</v>
      </c>
      <c r="X207">
        <f t="shared" si="153"/>
        <v>0</v>
      </c>
      <c r="Y207">
        <f t="shared" si="154"/>
        <v>0</v>
      </c>
      <c r="Z207">
        <f t="shared" si="155"/>
        <v>0</v>
      </c>
      <c r="AA207">
        <f t="shared" si="156"/>
        <v>0</v>
      </c>
      <c r="AB207">
        <f t="shared" si="157"/>
        <v>0</v>
      </c>
      <c r="AC207">
        <f t="shared" si="158"/>
        <v>0</v>
      </c>
      <c r="AD207">
        <f t="shared" si="159"/>
        <v>0</v>
      </c>
      <c r="AE207">
        <f t="shared" si="160"/>
        <v>0</v>
      </c>
      <c r="AF207">
        <f t="shared" si="161"/>
        <v>0</v>
      </c>
      <c r="AG207">
        <f t="shared" si="162"/>
        <v>0</v>
      </c>
      <c r="AH207">
        <f t="shared" si="163"/>
        <v>0</v>
      </c>
      <c r="AI207">
        <f t="shared" si="164"/>
        <v>0</v>
      </c>
      <c r="AJ207">
        <f t="shared" si="165"/>
        <v>0</v>
      </c>
      <c r="AK207">
        <f t="shared" si="166"/>
        <v>0</v>
      </c>
      <c r="AL207">
        <f t="shared" si="167"/>
        <v>0</v>
      </c>
      <c r="AM207">
        <f t="shared" si="168"/>
        <v>0</v>
      </c>
      <c r="AN207">
        <f t="shared" si="169"/>
        <v>0</v>
      </c>
      <c r="AO207">
        <f t="shared" si="170"/>
        <v>0</v>
      </c>
      <c r="AP207">
        <f t="shared" si="171"/>
        <v>0</v>
      </c>
      <c r="AQ207">
        <f t="shared" si="172"/>
        <v>0</v>
      </c>
      <c r="AR207">
        <f t="shared" si="173"/>
        <v>0</v>
      </c>
      <c r="AS207">
        <f t="shared" si="174"/>
        <v>0</v>
      </c>
      <c r="AT207">
        <f t="shared" si="175"/>
        <v>0</v>
      </c>
    </row>
    <row r="208" spans="1:46" ht="20.100000000000001" customHeight="1">
      <c r="A208" s="38" t="s">
        <v>517</v>
      </c>
      <c r="B208" s="38" t="s">
        <v>518</v>
      </c>
      <c r="C208" s="39" t="s">
        <v>53</v>
      </c>
      <c r="D208" s="50">
        <v>5</v>
      </c>
      <c r="E208" s="50"/>
      <c r="F208" s="50">
        <f t="shared" si="142"/>
        <v>0</v>
      </c>
      <c r="G208" s="50"/>
      <c r="H208" s="50">
        <f t="shared" si="143"/>
        <v>0</v>
      </c>
      <c r="I208" s="50">
        <f>ROUNDUP(일위대가목록!K61, 0)</f>
        <v>0</v>
      </c>
      <c r="J208" s="50">
        <f t="shared" si="144"/>
        <v>0</v>
      </c>
      <c r="K208" s="50">
        <f t="shared" si="145"/>
        <v>0</v>
      </c>
      <c r="L208" s="41" t="s">
        <v>516</v>
      </c>
      <c r="N208" t="str">
        <f>""</f>
        <v/>
      </c>
      <c r="O208" s="1" t="s">
        <v>281</v>
      </c>
      <c r="P208">
        <v>1</v>
      </c>
      <c r="Q208">
        <f t="shared" si="146"/>
        <v>0</v>
      </c>
      <c r="R208">
        <f t="shared" si="147"/>
        <v>0</v>
      </c>
      <c r="S208">
        <f t="shared" si="148"/>
        <v>0</v>
      </c>
      <c r="T208">
        <f t="shared" si="149"/>
        <v>0</v>
      </c>
      <c r="U208">
        <f t="shared" si="150"/>
        <v>0</v>
      </c>
      <c r="V208">
        <f t="shared" si="151"/>
        <v>0</v>
      </c>
      <c r="W208">
        <f t="shared" si="152"/>
        <v>0</v>
      </c>
      <c r="X208">
        <f t="shared" si="153"/>
        <v>0</v>
      </c>
      <c r="Y208">
        <f t="shared" si="154"/>
        <v>0</v>
      </c>
      <c r="Z208">
        <f t="shared" si="155"/>
        <v>0</v>
      </c>
      <c r="AA208">
        <f t="shared" si="156"/>
        <v>0</v>
      </c>
      <c r="AB208">
        <f t="shared" si="157"/>
        <v>0</v>
      </c>
      <c r="AC208">
        <f t="shared" si="158"/>
        <v>0</v>
      </c>
      <c r="AD208">
        <f t="shared" si="159"/>
        <v>0</v>
      </c>
      <c r="AE208">
        <f t="shared" si="160"/>
        <v>0</v>
      </c>
      <c r="AF208">
        <f t="shared" si="161"/>
        <v>0</v>
      </c>
      <c r="AG208">
        <f t="shared" si="162"/>
        <v>0</v>
      </c>
      <c r="AH208">
        <f t="shared" si="163"/>
        <v>0</v>
      </c>
      <c r="AI208">
        <f t="shared" si="164"/>
        <v>0</v>
      </c>
      <c r="AJ208">
        <f t="shared" si="165"/>
        <v>0</v>
      </c>
      <c r="AK208">
        <f t="shared" si="166"/>
        <v>0</v>
      </c>
      <c r="AL208">
        <f t="shared" si="167"/>
        <v>0</v>
      </c>
      <c r="AM208">
        <f t="shared" si="168"/>
        <v>0</v>
      </c>
      <c r="AN208">
        <f t="shared" si="169"/>
        <v>0</v>
      </c>
      <c r="AO208">
        <f t="shared" si="170"/>
        <v>0</v>
      </c>
      <c r="AP208">
        <f t="shared" si="171"/>
        <v>0</v>
      </c>
      <c r="AQ208">
        <f t="shared" si="172"/>
        <v>0</v>
      </c>
      <c r="AR208">
        <f t="shared" si="173"/>
        <v>0</v>
      </c>
      <c r="AS208">
        <f t="shared" si="174"/>
        <v>0</v>
      </c>
      <c r="AT208">
        <f t="shared" si="175"/>
        <v>0</v>
      </c>
    </row>
    <row r="209" spans="1:50" ht="20.100000000000001" customHeight="1">
      <c r="A209" s="38" t="s">
        <v>487</v>
      </c>
      <c r="B209" s="38" t="s">
        <v>494</v>
      </c>
      <c r="C209" s="39" t="s">
        <v>53</v>
      </c>
      <c r="D209" s="50">
        <v>32</v>
      </c>
      <c r="E209" s="50"/>
      <c r="F209" s="50">
        <f t="shared" si="142"/>
        <v>0</v>
      </c>
      <c r="G209" s="50"/>
      <c r="H209" s="50">
        <f t="shared" si="143"/>
        <v>0</v>
      </c>
      <c r="I209" s="50">
        <f>ROUNDUP(일위대가목록!K44, 0)</f>
        <v>0</v>
      </c>
      <c r="J209" s="50">
        <f t="shared" si="144"/>
        <v>0</v>
      </c>
      <c r="K209" s="50">
        <f t="shared" si="145"/>
        <v>0</v>
      </c>
      <c r="L209" s="41" t="s">
        <v>493</v>
      </c>
      <c r="N209" t="str">
        <f>""</f>
        <v/>
      </c>
      <c r="O209" s="1" t="s">
        <v>281</v>
      </c>
      <c r="P209">
        <v>1</v>
      </c>
      <c r="Q209">
        <f t="shared" si="146"/>
        <v>0</v>
      </c>
      <c r="R209">
        <f t="shared" si="147"/>
        <v>0</v>
      </c>
      <c r="S209">
        <f t="shared" si="148"/>
        <v>0</v>
      </c>
      <c r="T209">
        <f t="shared" si="149"/>
        <v>0</v>
      </c>
      <c r="U209">
        <f t="shared" si="150"/>
        <v>0</v>
      </c>
      <c r="V209">
        <f t="shared" si="151"/>
        <v>0</v>
      </c>
      <c r="W209">
        <f t="shared" si="152"/>
        <v>0</v>
      </c>
      <c r="X209">
        <f t="shared" si="153"/>
        <v>0</v>
      </c>
      <c r="Y209">
        <f t="shared" si="154"/>
        <v>0</v>
      </c>
      <c r="Z209">
        <f t="shared" si="155"/>
        <v>0</v>
      </c>
      <c r="AA209">
        <f t="shared" si="156"/>
        <v>0</v>
      </c>
      <c r="AB209">
        <f t="shared" si="157"/>
        <v>0</v>
      </c>
      <c r="AC209">
        <f t="shared" si="158"/>
        <v>0</v>
      </c>
      <c r="AD209">
        <f t="shared" si="159"/>
        <v>0</v>
      </c>
      <c r="AE209">
        <f t="shared" si="160"/>
        <v>0</v>
      </c>
      <c r="AF209">
        <f t="shared" si="161"/>
        <v>0</v>
      </c>
      <c r="AG209">
        <f t="shared" si="162"/>
        <v>0</v>
      </c>
      <c r="AH209">
        <f t="shared" si="163"/>
        <v>0</v>
      </c>
      <c r="AI209">
        <f t="shared" si="164"/>
        <v>0</v>
      </c>
      <c r="AJ209">
        <f t="shared" si="165"/>
        <v>0</v>
      </c>
      <c r="AK209">
        <f t="shared" si="166"/>
        <v>0</v>
      </c>
      <c r="AL209">
        <f t="shared" si="167"/>
        <v>0</v>
      </c>
      <c r="AM209">
        <f t="shared" si="168"/>
        <v>0</v>
      </c>
      <c r="AN209">
        <f t="shared" si="169"/>
        <v>0</v>
      </c>
      <c r="AO209">
        <f t="shared" si="170"/>
        <v>0</v>
      </c>
      <c r="AP209">
        <f t="shared" si="171"/>
        <v>0</v>
      </c>
      <c r="AQ209">
        <f t="shared" si="172"/>
        <v>0</v>
      </c>
      <c r="AR209">
        <f t="shared" si="173"/>
        <v>0</v>
      </c>
      <c r="AS209">
        <f t="shared" si="174"/>
        <v>0</v>
      </c>
      <c r="AT209">
        <f t="shared" si="175"/>
        <v>0</v>
      </c>
    </row>
    <row r="210" spans="1:50" ht="20.100000000000001" customHeight="1">
      <c r="A210" s="38" t="s">
        <v>487</v>
      </c>
      <c r="B210" s="38" t="s">
        <v>496</v>
      </c>
      <c r="C210" s="39" t="s">
        <v>53</v>
      </c>
      <c r="D210" s="50">
        <v>6</v>
      </c>
      <c r="E210" s="50">
        <f>ROUNDUP(일위대가목록!G45, 0)</f>
        <v>0</v>
      </c>
      <c r="F210" s="50">
        <f t="shared" si="142"/>
        <v>0</v>
      </c>
      <c r="G210" s="50"/>
      <c r="H210" s="50">
        <f t="shared" si="143"/>
        <v>0</v>
      </c>
      <c r="I210" s="50">
        <f>ROUNDUP(일위대가목록!K45, 0)</f>
        <v>0</v>
      </c>
      <c r="J210" s="50">
        <f t="shared" si="144"/>
        <v>0</v>
      </c>
      <c r="K210" s="50">
        <f t="shared" si="145"/>
        <v>0</v>
      </c>
      <c r="L210" s="41" t="s">
        <v>495</v>
      </c>
      <c r="N210" t="str">
        <f>""</f>
        <v/>
      </c>
      <c r="O210" s="1" t="s">
        <v>281</v>
      </c>
      <c r="P210">
        <v>1</v>
      </c>
      <c r="Q210">
        <f t="shared" si="146"/>
        <v>0</v>
      </c>
      <c r="R210">
        <f t="shared" si="147"/>
        <v>0</v>
      </c>
      <c r="S210">
        <f t="shared" si="148"/>
        <v>0</v>
      </c>
      <c r="T210">
        <f t="shared" si="149"/>
        <v>0</v>
      </c>
      <c r="U210">
        <f t="shared" si="150"/>
        <v>0</v>
      </c>
      <c r="V210">
        <f t="shared" si="151"/>
        <v>0</v>
      </c>
      <c r="W210">
        <f t="shared" si="152"/>
        <v>0</v>
      </c>
      <c r="X210">
        <f t="shared" si="153"/>
        <v>0</v>
      </c>
      <c r="Y210">
        <f t="shared" si="154"/>
        <v>0</v>
      </c>
      <c r="Z210">
        <f t="shared" si="155"/>
        <v>0</v>
      </c>
      <c r="AA210">
        <f t="shared" si="156"/>
        <v>0</v>
      </c>
      <c r="AB210">
        <f t="shared" si="157"/>
        <v>0</v>
      </c>
      <c r="AC210">
        <f t="shared" si="158"/>
        <v>0</v>
      </c>
      <c r="AD210">
        <f t="shared" si="159"/>
        <v>0</v>
      </c>
      <c r="AE210">
        <f t="shared" si="160"/>
        <v>0</v>
      </c>
      <c r="AF210">
        <f t="shared" si="161"/>
        <v>0</v>
      </c>
      <c r="AG210">
        <f t="shared" si="162"/>
        <v>0</v>
      </c>
      <c r="AH210">
        <f t="shared" si="163"/>
        <v>0</v>
      </c>
      <c r="AI210">
        <f t="shared" si="164"/>
        <v>0</v>
      </c>
      <c r="AJ210">
        <f t="shared" si="165"/>
        <v>0</v>
      </c>
      <c r="AK210">
        <f t="shared" si="166"/>
        <v>0</v>
      </c>
      <c r="AL210">
        <f t="shared" si="167"/>
        <v>0</v>
      </c>
      <c r="AM210">
        <f t="shared" si="168"/>
        <v>0</v>
      </c>
      <c r="AN210">
        <f t="shared" si="169"/>
        <v>0</v>
      </c>
      <c r="AO210">
        <f t="shared" si="170"/>
        <v>0</v>
      </c>
      <c r="AP210">
        <f t="shared" si="171"/>
        <v>0</v>
      </c>
      <c r="AQ210">
        <f t="shared" si="172"/>
        <v>0</v>
      </c>
      <c r="AR210">
        <f t="shared" si="173"/>
        <v>0</v>
      </c>
      <c r="AS210">
        <f t="shared" si="174"/>
        <v>0</v>
      </c>
      <c r="AT210">
        <f t="shared" si="175"/>
        <v>0</v>
      </c>
    </row>
    <row r="211" spans="1:50" ht="20.100000000000001" customHeight="1">
      <c r="A211" s="42"/>
      <c r="B211" s="42"/>
      <c r="C211" s="43"/>
      <c r="D211" s="50"/>
      <c r="E211" s="50"/>
      <c r="F211" s="50"/>
      <c r="G211" s="50"/>
      <c r="H211" s="50"/>
      <c r="I211" s="50"/>
      <c r="J211" s="50"/>
      <c r="K211" s="50"/>
      <c r="L211" s="40"/>
    </row>
    <row r="212" spans="1:50" ht="20.100000000000001" customHeight="1">
      <c r="A212" s="42"/>
      <c r="B212" s="42"/>
      <c r="C212" s="43"/>
      <c r="D212" s="50"/>
      <c r="E212" s="50"/>
      <c r="F212" s="50"/>
      <c r="G212" s="50"/>
      <c r="H212" s="50"/>
      <c r="I212" s="50"/>
      <c r="J212" s="50"/>
      <c r="K212" s="50"/>
      <c r="L212" s="40"/>
    </row>
    <row r="213" spans="1:50" ht="20.100000000000001" customHeight="1">
      <c r="A213" s="42"/>
      <c r="B213" s="42"/>
      <c r="C213" s="43"/>
      <c r="D213" s="50"/>
      <c r="E213" s="50"/>
      <c r="F213" s="50"/>
      <c r="G213" s="50"/>
      <c r="H213" s="50"/>
      <c r="I213" s="50"/>
      <c r="J213" s="50"/>
      <c r="K213" s="50"/>
      <c r="L213" s="40"/>
    </row>
    <row r="214" spans="1:50" ht="20.100000000000001" customHeight="1">
      <c r="A214" s="42"/>
      <c r="B214" s="42"/>
      <c r="C214" s="43"/>
      <c r="D214" s="50"/>
      <c r="E214" s="50"/>
      <c r="F214" s="50"/>
      <c r="G214" s="50"/>
      <c r="H214" s="50"/>
      <c r="I214" s="50"/>
      <c r="J214" s="50"/>
      <c r="K214" s="50"/>
      <c r="L214" s="40"/>
    </row>
    <row r="215" spans="1:50" ht="20.100000000000001" customHeight="1">
      <c r="A215" s="42"/>
      <c r="B215" s="42"/>
      <c r="C215" s="43"/>
      <c r="D215" s="50"/>
      <c r="E215" s="50"/>
      <c r="F215" s="50"/>
      <c r="G215" s="50"/>
      <c r="H215" s="50"/>
      <c r="I215" s="50"/>
      <c r="J215" s="50"/>
      <c r="K215" s="50"/>
      <c r="L215" s="40"/>
    </row>
    <row r="216" spans="1:50" ht="20.100000000000001" customHeight="1">
      <c r="A216" s="42"/>
      <c r="B216" s="42"/>
      <c r="C216" s="43"/>
      <c r="D216" s="50"/>
      <c r="E216" s="50"/>
      <c r="F216" s="50"/>
      <c r="G216" s="50"/>
      <c r="H216" s="50"/>
      <c r="I216" s="50"/>
      <c r="J216" s="50"/>
      <c r="K216" s="50"/>
      <c r="L216" s="40"/>
    </row>
    <row r="217" spans="1:50" ht="20.100000000000001" customHeight="1">
      <c r="A217" s="42"/>
      <c r="B217" s="42"/>
      <c r="C217" s="43"/>
      <c r="D217" s="50"/>
      <c r="E217" s="50"/>
      <c r="F217" s="50"/>
      <c r="G217" s="50"/>
      <c r="H217" s="50"/>
      <c r="I217" s="50"/>
      <c r="J217" s="50"/>
      <c r="K217" s="50"/>
      <c r="L217" s="40"/>
    </row>
    <row r="218" spans="1:50" ht="20.100000000000001" customHeight="1">
      <c r="A218" s="42"/>
      <c r="B218" s="42"/>
      <c r="C218" s="43"/>
      <c r="D218" s="50"/>
      <c r="E218" s="50"/>
      <c r="F218" s="50"/>
      <c r="G218" s="50"/>
      <c r="H218" s="50"/>
      <c r="I218" s="50"/>
      <c r="J218" s="50"/>
      <c r="K218" s="50"/>
      <c r="L218" s="40"/>
    </row>
    <row r="219" spans="1:50" ht="20.100000000000001" customHeight="1">
      <c r="A219" s="42"/>
      <c r="B219" s="42"/>
      <c r="C219" s="43"/>
      <c r="D219" s="50"/>
      <c r="E219" s="50"/>
      <c r="F219" s="50"/>
      <c r="G219" s="50"/>
      <c r="H219" s="50"/>
      <c r="I219" s="50"/>
      <c r="J219" s="50"/>
      <c r="K219" s="50"/>
      <c r="L219" s="40"/>
    </row>
    <row r="220" spans="1:50" ht="20.100000000000001" customHeight="1">
      <c r="A220" s="42"/>
      <c r="B220" s="42"/>
      <c r="C220" s="43"/>
      <c r="D220" s="50"/>
      <c r="E220" s="50"/>
      <c r="F220" s="50"/>
      <c r="G220" s="50"/>
      <c r="H220" s="50"/>
      <c r="I220" s="50"/>
      <c r="J220" s="50"/>
      <c r="K220" s="50"/>
      <c r="L220" s="40"/>
    </row>
    <row r="221" spans="1:50" ht="20.100000000000001" customHeight="1">
      <c r="A221" s="42"/>
      <c r="B221" s="42"/>
      <c r="C221" s="43"/>
      <c r="D221" s="50"/>
      <c r="E221" s="50"/>
      <c r="F221" s="50"/>
      <c r="G221" s="50"/>
      <c r="H221" s="50"/>
      <c r="I221" s="50"/>
      <c r="J221" s="50"/>
      <c r="K221" s="50"/>
      <c r="L221" s="40"/>
    </row>
    <row r="222" spans="1:50" ht="20.100000000000001" customHeight="1">
      <c r="A222" s="42"/>
      <c r="B222" s="42"/>
      <c r="C222" s="43"/>
      <c r="D222" s="50"/>
      <c r="E222" s="50"/>
      <c r="F222" s="50"/>
      <c r="G222" s="50"/>
      <c r="H222" s="50"/>
      <c r="I222" s="50"/>
      <c r="J222" s="50"/>
      <c r="K222" s="50"/>
      <c r="L222" s="40"/>
    </row>
    <row r="223" spans="1:50" ht="20.100000000000001" customHeight="1">
      <c r="A223" s="42"/>
      <c r="B223" s="42"/>
      <c r="C223" s="43"/>
      <c r="D223" s="50"/>
      <c r="E223" s="50"/>
      <c r="F223" s="50"/>
      <c r="G223" s="50"/>
      <c r="H223" s="50"/>
      <c r="I223" s="50"/>
      <c r="J223" s="50"/>
      <c r="K223" s="50"/>
      <c r="L223" s="40"/>
    </row>
    <row r="224" spans="1:50" ht="20.100000000000001" customHeight="1">
      <c r="A224" s="45" t="s">
        <v>48</v>
      </c>
      <c r="B224" s="46"/>
      <c r="C224" s="47"/>
      <c r="D224" s="51"/>
      <c r="E224" s="51"/>
      <c r="F224" s="51">
        <f>ROUNDDOWN(SUMIF(P166:P223, "1", F166:F223), 0)</f>
        <v>0</v>
      </c>
      <c r="G224" s="51"/>
      <c r="H224" s="51">
        <f>ROUNDDOWN(SUMIF(P166:P223, "1", H166:H223), 0)</f>
        <v>0</v>
      </c>
      <c r="I224" s="51"/>
      <c r="J224" s="51">
        <f>ROUNDDOWN(SUMIF(P166:P223, "1", J166:J223), 0)</f>
        <v>0</v>
      </c>
      <c r="K224" s="51">
        <f>F224+H224+J224</f>
        <v>0</v>
      </c>
      <c r="L224" s="48"/>
      <c r="Q224">
        <f t="shared" ref="Q224:AX224" si="176">ROUNDDOWN(SUM(Q166:Q210), 0)</f>
        <v>0</v>
      </c>
      <c r="R224">
        <f t="shared" si="176"/>
        <v>0</v>
      </c>
      <c r="S224">
        <f t="shared" si="176"/>
        <v>0</v>
      </c>
      <c r="T224">
        <f t="shared" si="176"/>
        <v>0</v>
      </c>
      <c r="U224">
        <f t="shared" si="176"/>
        <v>0</v>
      </c>
      <c r="V224">
        <f t="shared" si="176"/>
        <v>0</v>
      </c>
      <c r="W224">
        <f t="shared" si="176"/>
        <v>0</v>
      </c>
      <c r="X224">
        <f t="shared" si="176"/>
        <v>0</v>
      </c>
      <c r="Y224">
        <f t="shared" si="176"/>
        <v>0</v>
      </c>
      <c r="Z224">
        <f t="shared" si="176"/>
        <v>0</v>
      </c>
      <c r="AA224">
        <f t="shared" si="176"/>
        <v>0</v>
      </c>
      <c r="AB224">
        <f t="shared" si="176"/>
        <v>0</v>
      </c>
      <c r="AC224">
        <f t="shared" si="176"/>
        <v>0</v>
      </c>
      <c r="AD224">
        <f t="shared" si="176"/>
        <v>0</v>
      </c>
      <c r="AE224">
        <f t="shared" si="176"/>
        <v>0</v>
      </c>
      <c r="AF224">
        <f t="shared" si="176"/>
        <v>0</v>
      </c>
      <c r="AG224">
        <f t="shared" si="176"/>
        <v>0</v>
      </c>
      <c r="AH224">
        <f t="shared" si="176"/>
        <v>0</v>
      </c>
      <c r="AI224">
        <f t="shared" si="176"/>
        <v>0</v>
      </c>
      <c r="AJ224">
        <f t="shared" si="176"/>
        <v>0</v>
      </c>
      <c r="AK224">
        <f t="shared" si="176"/>
        <v>0</v>
      </c>
      <c r="AL224">
        <f t="shared" si="176"/>
        <v>0</v>
      </c>
      <c r="AM224">
        <f t="shared" si="176"/>
        <v>0</v>
      </c>
      <c r="AN224">
        <f t="shared" si="176"/>
        <v>0</v>
      </c>
      <c r="AO224">
        <f t="shared" si="176"/>
        <v>0</v>
      </c>
      <c r="AP224">
        <f t="shared" si="176"/>
        <v>0</v>
      </c>
      <c r="AQ224">
        <f t="shared" si="176"/>
        <v>0</v>
      </c>
      <c r="AR224">
        <f t="shared" si="176"/>
        <v>0</v>
      </c>
      <c r="AS224">
        <f t="shared" si="176"/>
        <v>0</v>
      </c>
      <c r="AT224">
        <f t="shared" si="176"/>
        <v>0</v>
      </c>
      <c r="AU224">
        <f t="shared" si="176"/>
        <v>0</v>
      </c>
      <c r="AV224">
        <f t="shared" si="176"/>
        <v>0</v>
      </c>
      <c r="AW224">
        <f t="shared" si="176"/>
        <v>0</v>
      </c>
      <c r="AX224">
        <f t="shared" si="176"/>
        <v>0</v>
      </c>
    </row>
    <row r="225" spans="1:46" ht="20.100000000000001" customHeight="1">
      <c r="A225" s="124" t="s">
        <v>593</v>
      </c>
      <c r="B225" s="125"/>
      <c r="C225" s="125"/>
      <c r="D225" s="126"/>
      <c r="E225" s="126"/>
      <c r="F225" s="126"/>
      <c r="G225" s="126"/>
      <c r="H225" s="126"/>
      <c r="I225" s="126"/>
      <c r="J225" s="126"/>
      <c r="K225" s="126"/>
      <c r="L225" s="125"/>
    </row>
    <row r="226" spans="1:46" ht="20.100000000000001" customHeight="1">
      <c r="A226" s="38" t="s">
        <v>13</v>
      </c>
      <c r="B226" s="42"/>
      <c r="C226" s="39" t="s">
        <v>1</v>
      </c>
      <c r="D226" s="50">
        <v>1</v>
      </c>
      <c r="E226" s="50"/>
      <c r="F226" s="50">
        <f>ROUNDDOWN(D226*E226, 0)</f>
        <v>0</v>
      </c>
      <c r="G226" s="50"/>
      <c r="H226" s="50">
        <f>ROUNDDOWN(D226*G226, 0)</f>
        <v>0</v>
      </c>
      <c r="I226" s="50">
        <f>ROUNDUP(단가대비표!K136, 0)</f>
        <v>0</v>
      </c>
      <c r="J226" s="50">
        <f>ROUNDDOWN(D226*I226, 0)</f>
        <v>0</v>
      </c>
      <c r="K226" s="50">
        <f>F226+H226+J226</f>
        <v>0</v>
      </c>
      <c r="L226" s="40"/>
      <c r="N226" t="str">
        <f>"03"</f>
        <v>03</v>
      </c>
      <c r="O226" s="1" t="s">
        <v>281</v>
      </c>
      <c r="P226">
        <v>1</v>
      </c>
      <c r="Q226">
        <f>IF(O226="기계경비", J226, 0)</f>
        <v>0</v>
      </c>
      <c r="R226">
        <f>IF(O226="운반비", J226, 0)</f>
        <v>0</v>
      </c>
      <c r="S226">
        <f>IF(O226="작업부산물", F226, 0)</f>
        <v>0</v>
      </c>
      <c r="T226">
        <f>IF(O226="관급", F226, 0)</f>
        <v>0</v>
      </c>
      <c r="U226">
        <f>IF(O226="외주비", J226, 0)</f>
        <v>0</v>
      </c>
      <c r="V226">
        <f>IF(O226="장비비", J226, 0)</f>
        <v>0</v>
      </c>
      <c r="W226">
        <f>IF(O226="폐기물처리비", K226, 0)</f>
        <v>0</v>
      </c>
      <c r="X226">
        <f>IF(O226="가설비", J226, 0)</f>
        <v>0</v>
      </c>
      <c r="Y226">
        <f>IF(O226="잡비제외분", F226, 0)</f>
        <v>0</v>
      </c>
      <c r="Z226">
        <f>IF(O226="사급자재대", K226, 0)</f>
        <v>0</v>
      </c>
      <c r="AA226">
        <f>IF(O226="관급자재대", K226, 0)</f>
        <v>0</v>
      </c>
      <c r="AB226">
        <f>IF(O226="작업부산물1", K226, 0)</f>
        <v>0</v>
      </c>
      <c r="AC226">
        <f>IF(O226="소방시설공사업 배상책임공제", K226, 0)</f>
        <v>0</v>
      </c>
      <c r="AD226">
        <f>IF(O226="부가가치세", K226, 0)</f>
        <v>0</v>
      </c>
      <c r="AE226">
        <f>IF(O226="T. A. B 공 사", K226, 0)</f>
        <v>0</v>
      </c>
      <c r="AF226">
        <f>IF(O226="자동제어공사", K226, 0)</f>
        <v>0</v>
      </c>
      <c r="AG226">
        <f>IF(O226="품 질 관 리", K226, 0)</f>
        <v>0</v>
      </c>
      <c r="AH226">
        <f>IF(O226="재 해 예 방 기 술 지 도", K226, 0)</f>
        <v>0</v>
      </c>
      <c r="AI226">
        <f>IF(O226="상수도인입분당금", K226, 0)</f>
        <v>0</v>
      </c>
      <c r="AJ226">
        <f>IF(O226="", K226, 0)</f>
        <v>0</v>
      </c>
      <c r="AK226">
        <f>IF(O226="사용자항목10", K226, 0)</f>
        <v>0</v>
      </c>
      <c r="AL226">
        <f>IF(O226="사용자항목11", K226, 0)</f>
        <v>0</v>
      </c>
      <c r="AM226">
        <f>IF(O226="사용자항목12", K226, 0)</f>
        <v>0</v>
      </c>
      <c r="AN226">
        <f>IF(O226="사용자항목13", K226, 0)</f>
        <v>0</v>
      </c>
      <c r="AO226">
        <f>IF(O226="사용자항목14", K226, 0)</f>
        <v>0</v>
      </c>
      <c r="AP226">
        <f>IF(O226="사용자항목15", K226, 0)</f>
        <v>0</v>
      </c>
      <c r="AQ226">
        <f>IF(O226="사용자항목16", K226, 0)</f>
        <v>0</v>
      </c>
      <c r="AR226">
        <f>IF(O226="사용자항목17", K226, 0)</f>
        <v>0</v>
      </c>
      <c r="AS226">
        <f>IF(O226="사용자항목18", K226, 0)</f>
        <v>0</v>
      </c>
      <c r="AT226">
        <f>IF(O226="사용자항목19", K226, 0)</f>
        <v>0</v>
      </c>
    </row>
    <row r="227" spans="1:46" ht="20.100000000000001" customHeight="1">
      <c r="A227" s="42"/>
      <c r="B227" s="42"/>
      <c r="C227" s="43"/>
      <c r="D227" s="50"/>
      <c r="E227" s="50"/>
      <c r="F227" s="50"/>
      <c r="G227" s="50"/>
      <c r="H227" s="50"/>
      <c r="I227" s="50"/>
      <c r="J227" s="50"/>
      <c r="K227" s="50"/>
      <c r="L227" s="40"/>
    </row>
    <row r="228" spans="1:46" ht="20.100000000000001" customHeight="1">
      <c r="A228" s="42"/>
      <c r="B228" s="42"/>
      <c r="C228" s="43"/>
      <c r="D228" s="50"/>
      <c r="E228" s="50"/>
      <c r="F228" s="50"/>
      <c r="G228" s="50"/>
      <c r="H228" s="50"/>
      <c r="I228" s="50"/>
      <c r="J228" s="50"/>
      <c r="K228" s="50"/>
      <c r="L228" s="40"/>
    </row>
    <row r="229" spans="1:46" ht="20.100000000000001" customHeight="1">
      <c r="A229" s="42"/>
      <c r="B229" s="42"/>
      <c r="C229" s="43"/>
      <c r="D229" s="50"/>
      <c r="E229" s="50"/>
      <c r="F229" s="50"/>
      <c r="G229" s="50"/>
      <c r="H229" s="50"/>
      <c r="I229" s="50"/>
      <c r="J229" s="50"/>
      <c r="K229" s="50"/>
      <c r="L229" s="40"/>
    </row>
    <row r="230" spans="1:46" ht="20.100000000000001" customHeight="1">
      <c r="A230" s="42"/>
      <c r="B230" s="42"/>
      <c r="C230" s="43"/>
      <c r="D230" s="50"/>
      <c r="E230" s="50"/>
      <c r="F230" s="50"/>
      <c r="G230" s="50"/>
      <c r="H230" s="50"/>
      <c r="I230" s="50"/>
      <c r="J230" s="50"/>
      <c r="K230" s="50"/>
      <c r="L230" s="40"/>
    </row>
    <row r="231" spans="1:46" ht="20.100000000000001" customHeight="1">
      <c r="A231" s="42"/>
      <c r="B231" s="42"/>
      <c r="C231" s="43"/>
      <c r="D231" s="50"/>
      <c r="E231" s="50"/>
      <c r="F231" s="50"/>
      <c r="G231" s="50"/>
      <c r="H231" s="50"/>
      <c r="I231" s="50"/>
      <c r="J231" s="50"/>
      <c r="K231" s="50"/>
      <c r="L231" s="40"/>
    </row>
    <row r="232" spans="1:46" ht="20.100000000000001" customHeight="1">
      <c r="A232" s="42"/>
      <c r="B232" s="42"/>
      <c r="C232" s="43"/>
      <c r="D232" s="50"/>
      <c r="E232" s="50"/>
      <c r="F232" s="50"/>
      <c r="G232" s="50"/>
      <c r="H232" s="50"/>
      <c r="I232" s="50"/>
      <c r="J232" s="50"/>
      <c r="K232" s="50"/>
      <c r="L232" s="40"/>
    </row>
    <row r="233" spans="1:46" ht="20.100000000000001" customHeight="1">
      <c r="A233" s="42"/>
      <c r="B233" s="42"/>
      <c r="C233" s="43"/>
      <c r="D233" s="50"/>
      <c r="E233" s="50"/>
      <c r="F233" s="50"/>
      <c r="G233" s="50"/>
      <c r="H233" s="50"/>
      <c r="I233" s="50"/>
      <c r="J233" s="50"/>
      <c r="K233" s="50"/>
      <c r="L233" s="40"/>
    </row>
    <row r="234" spans="1:46" ht="20.100000000000001" customHeight="1">
      <c r="A234" s="42"/>
      <c r="B234" s="42"/>
      <c r="C234" s="43"/>
      <c r="D234" s="50"/>
      <c r="E234" s="50"/>
      <c r="F234" s="50"/>
      <c r="G234" s="50"/>
      <c r="H234" s="50"/>
      <c r="I234" s="50"/>
      <c r="J234" s="50"/>
      <c r="K234" s="50"/>
      <c r="L234" s="40"/>
    </row>
    <row r="235" spans="1:46" ht="20.100000000000001" customHeight="1">
      <c r="A235" s="42"/>
      <c r="B235" s="42"/>
      <c r="C235" s="43"/>
      <c r="D235" s="50"/>
      <c r="E235" s="50"/>
      <c r="F235" s="50"/>
      <c r="G235" s="50"/>
      <c r="H235" s="50"/>
      <c r="I235" s="50"/>
      <c r="J235" s="50"/>
      <c r="K235" s="50"/>
      <c r="L235" s="40"/>
    </row>
    <row r="236" spans="1:46" ht="20.100000000000001" customHeight="1">
      <c r="A236" s="42"/>
      <c r="B236" s="42"/>
      <c r="C236" s="43"/>
      <c r="D236" s="50"/>
      <c r="E236" s="50"/>
      <c r="F236" s="50"/>
      <c r="G236" s="50"/>
      <c r="H236" s="50"/>
      <c r="I236" s="50"/>
      <c r="J236" s="50"/>
      <c r="K236" s="50"/>
      <c r="L236" s="40"/>
    </row>
    <row r="237" spans="1:46" ht="20.100000000000001" customHeight="1">
      <c r="A237" s="42"/>
      <c r="B237" s="42"/>
      <c r="C237" s="43"/>
      <c r="D237" s="50"/>
      <c r="E237" s="50"/>
      <c r="F237" s="50"/>
      <c r="G237" s="50"/>
      <c r="H237" s="50"/>
      <c r="I237" s="50"/>
      <c r="J237" s="50"/>
      <c r="K237" s="50"/>
      <c r="L237" s="40"/>
    </row>
    <row r="238" spans="1:46" ht="20.100000000000001" customHeight="1">
      <c r="A238" s="42"/>
      <c r="B238" s="42"/>
      <c r="C238" s="43"/>
      <c r="D238" s="50"/>
      <c r="E238" s="50"/>
      <c r="F238" s="50"/>
      <c r="G238" s="50"/>
      <c r="H238" s="50"/>
      <c r="I238" s="50"/>
      <c r="J238" s="50"/>
      <c r="K238" s="50"/>
      <c r="L238" s="40"/>
    </row>
    <row r="239" spans="1:46" ht="20.100000000000001" customHeight="1">
      <c r="A239" s="42"/>
      <c r="B239" s="42"/>
      <c r="C239" s="43"/>
      <c r="D239" s="50"/>
      <c r="E239" s="50"/>
      <c r="F239" s="50"/>
      <c r="G239" s="50"/>
      <c r="H239" s="50"/>
      <c r="I239" s="50"/>
      <c r="J239" s="50"/>
      <c r="K239" s="50"/>
      <c r="L239" s="40"/>
    </row>
    <row r="240" spans="1:46" ht="20.100000000000001" customHeight="1">
      <c r="A240" s="42"/>
      <c r="B240" s="42"/>
      <c r="C240" s="43"/>
      <c r="D240" s="50"/>
      <c r="E240" s="50"/>
      <c r="F240" s="50"/>
      <c r="G240" s="50"/>
      <c r="H240" s="50"/>
      <c r="I240" s="50"/>
      <c r="J240" s="50"/>
      <c r="K240" s="50"/>
      <c r="L240" s="40"/>
    </row>
    <row r="241" spans="1:50" ht="20.100000000000001" customHeight="1">
      <c r="A241" s="42"/>
      <c r="B241" s="42"/>
      <c r="C241" s="43"/>
      <c r="D241" s="50"/>
      <c r="E241" s="50"/>
      <c r="F241" s="50"/>
      <c r="G241" s="50"/>
      <c r="H241" s="50"/>
      <c r="I241" s="50"/>
      <c r="J241" s="50"/>
      <c r="K241" s="50"/>
      <c r="L241" s="40"/>
    </row>
    <row r="242" spans="1:50" ht="20.100000000000001" customHeight="1">
      <c r="A242" s="42"/>
      <c r="B242" s="42"/>
      <c r="C242" s="43"/>
      <c r="D242" s="50"/>
      <c r="E242" s="50"/>
      <c r="F242" s="50"/>
      <c r="G242" s="50"/>
      <c r="H242" s="50"/>
      <c r="I242" s="50"/>
      <c r="J242" s="50"/>
      <c r="K242" s="50"/>
      <c r="L242" s="40"/>
    </row>
    <row r="243" spans="1:50" ht="20.100000000000001" customHeight="1">
      <c r="A243" s="42"/>
      <c r="B243" s="42"/>
      <c r="C243" s="43"/>
      <c r="D243" s="50"/>
      <c r="E243" s="50"/>
      <c r="F243" s="50"/>
      <c r="G243" s="50"/>
      <c r="H243" s="50"/>
      <c r="I243" s="50"/>
      <c r="J243" s="50"/>
      <c r="K243" s="50"/>
      <c r="L243" s="40"/>
    </row>
    <row r="244" spans="1:50" ht="20.100000000000001" customHeight="1">
      <c r="A244" s="45" t="s">
        <v>48</v>
      </c>
      <c r="B244" s="46"/>
      <c r="C244" s="47"/>
      <c r="D244" s="51"/>
      <c r="E244" s="51"/>
      <c r="F244" s="51">
        <f>ROUNDDOWN(SUMIF(P226:P243, "1", F226:F243), 0)</f>
        <v>0</v>
      </c>
      <c r="G244" s="51"/>
      <c r="H244" s="51">
        <f>ROUNDDOWN(SUMIF(P226:P243, "1", H226:H243), 0)</f>
        <v>0</v>
      </c>
      <c r="I244" s="51"/>
      <c r="J244" s="51">
        <f>ROUNDDOWN(SUMIF(P226:P243, "1", J226:J243), 0)</f>
        <v>0</v>
      </c>
      <c r="K244" s="51">
        <f>F244+H244+J244</f>
        <v>0</v>
      </c>
      <c r="L244" s="48"/>
      <c r="Q244">
        <f t="shared" ref="Q244:AX244" si="177">ROUNDDOWN(SUM(Q226:Q226), 0)</f>
        <v>0</v>
      </c>
      <c r="R244">
        <f t="shared" si="177"/>
        <v>0</v>
      </c>
      <c r="S244">
        <f t="shared" si="177"/>
        <v>0</v>
      </c>
      <c r="T244">
        <f t="shared" si="177"/>
        <v>0</v>
      </c>
      <c r="U244">
        <f t="shared" si="177"/>
        <v>0</v>
      </c>
      <c r="V244">
        <f t="shared" si="177"/>
        <v>0</v>
      </c>
      <c r="W244">
        <f t="shared" si="177"/>
        <v>0</v>
      </c>
      <c r="X244">
        <f t="shared" si="177"/>
        <v>0</v>
      </c>
      <c r="Y244">
        <f t="shared" si="177"/>
        <v>0</v>
      </c>
      <c r="Z244">
        <f t="shared" si="177"/>
        <v>0</v>
      </c>
      <c r="AA244">
        <f t="shared" si="177"/>
        <v>0</v>
      </c>
      <c r="AB244">
        <f t="shared" si="177"/>
        <v>0</v>
      </c>
      <c r="AC244">
        <f t="shared" si="177"/>
        <v>0</v>
      </c>
      <c r="AD244">
        <f t="shared" si="177"/>
        <v>0</v>
      </c>
      <c r="AE244">
        <f t="shared" si="177"/>
        <v>0</v>
      </c>
      <c r="AF244">
        <f t="shared" si="177"/>
        <v>0</v>
      </c>
      <c r="AG244">
        <f t="shared" si="177"/>
        <v>0</v>
      </c>
      <c r="AH244">
        <f t="shared" si="177"/>
        <v>0</v>
      </c>
      <c r="AI244">
        <f t="shared" si="177"/>
        <v>0</v>
      </c>
      <c r="AJ244">
        <f t="shared" si="177"/>
        <v>0</v>
      </c>
      <c r="AK244">
        <f t="shared" si="177"/>
        <v>0</v>
      </c>
      <c r="AL244">
        <f t="shared" si="177"/>
        <v>0</v>
      </c>
      <c r="AM244">
        <f t="shared" si="177"/>
        <v>0</v>
      </c>
      <c r="AN244">
        <f t="shared" si="177"/>
        <v>0</v>
      </c>
      <c r="AO244">
        <f t="shared" si="177"/>
        <v>0</v>
      </c>
      <c r="AP244">
        <f t="shared" si="177"/>
        <v>0</v>
      </c>
      <c r="AQ244">
        <f t="shared" si="177"/>
        <v>0</v>
      </c>
      <c r="AR244">
        <f t="shared" si="177"/>
        <v>0</v>
      </c>
      <c r="AS244">
        <f t="shared" si="177"/>
        <v>0</v>
      </c>
      <c r="AT244">
        <f t="shared" si="177"/>
        <v>0</v>
      </c>
      <c r="AU244">
        <f t="shared" si="177"/>
        <v>0</v>
      </c>
      <c r="AV244">
        <f t="shared" si="177"/>
        <v>0</v>
      </c>
      <c r="AW244">
        <f t="shared" si="177"/>
        <v>0</v>
      </c>
      <c r="AX244">
        <f t="shared" si="177"/>
        <v>0</v>
      </c>
    </row>
    <row r="245" spans="1:50" ht="20.100000000000001" customHeight="1">
      <c r="A245" s="124" t="s">
        <v>594</v>
      </c>
      <c r="B245" s="125"/>
      <c r="C245" s="125"/>
      <c r="D245" s="126"/>
      <c r="E245" s="126"/>
      <c r="F245" s="126"/>
      <c r="G245" s="126"/>
      <c r="H245" s="126"/>
      <c r="I245" s="126"/>
      <c r="J245" s="126"/>
      <c r="K245" s="126"/>
      <c r="L245" s="125"/>
    </row>
    <row r="246" spans="1:50" ht="20.100000000000001" customHeight="1">
      <c r="A246" s="38" t="s">
        <v>260</v>
      </c>
      <c r="B246" s="38" t="s">
        <v>261</v>
      </c>
      <c r="C246" s="39" t="s">
        <v>1</v>
      </c>
      <c r="D246" s="50">
        <v>1</v>
      </c>
      <c r="E246" s="50"/>
      <c r="F246" s="50">
        <f>ROUNDDOWN(D246*E246, 0)</f>
        <v>0</v>
      </c>
      <c r="G246" s="50"/>
      <c r="H246" s="50">
        <f>ROUNDDOWN(D246*G246, 0)</f>
        <v>0</v>
      </c>
      <c r="I246" s="50"/>
      <c r="J246" s="50">
        <f>ROUNDDOWN(D246*I246, 0)</f>
        <v>0</v>
      </c>
      <c r="K246" s="50">
        <f>F246+H246+J246</f>
        <v>0</v>
      </c>
      <c r="L246" s="40"/>
      <c r="N246" t="str">
        <f>"03"</f>
        <v>03</v>
      </c>
      <c r="O246" t="s">
        <v>15</v>
      </c>
      <c r="P246">
        <v>1</v>
      </c>
      <c r="Q246">
        <f>IF(O246="기계경비", J246, 0)</f>
        <v>0</v>
      </c>
      <c r="R246">
        <f>IF(O246="운반비", J246, 0)</f>
        <v>0</v>
      </c>
      <c r="S246">
        <f>IF(O246="작업부산물", F246, 0)</f>
        <v>0</v>
      </c>
      <c r="T246">
        <f>IF(O246="관급", F246, 0)</f>
        <v>0</v>
      </c>
      <c r="U246">
        <f>IF(O246="외주비", J246, 0)</f>
        <v>0</v>
      </c>
      <c r="V246">
        <f>IF(O246="장비비", J246, 0)</f>
        <v>0</v>
      </c>
      <c r="W246">
        <f>IF(O246="폐기물처리비", K246, 0)</f>
        <v>0</v>
      </c>
      <c r="X246">
        <f>IF(O246="가설비", J246, 0)</f>
        <v>0</v>
      </c>
      <c r="Y246">
        <f>IF(O246="잡비제외분", F246, 0)</f>
        <v>0</v>
      </c>
      <c r="Z246">
        <f>IF(O246="사급자재대", K246, 0)</f>
        <v>0</v>
      </c>
      <c r="AA246">
        <f>IF(O246="관급자재대", K246, 0)</f>
        <v>0</v>
      </c>
      <c r="AB246">
        <f>IF(O246="작업부산물1", K246, 0)</f>
        <v>0</v>
      </c>
      <c r="AC246">
        <f>IF(O246="소방시설공사업 배상책임공제", K246, 0)</f>
        <v>0</v>
      </c>
      <c r="AD246">
        <f>IF(O246="부가가치세", K246, 0)</f>
        <v>0</v>
      </c>
      <c r="AE246">
        <f>IF(O246="T. A. B 공 사", K246, 0)</f>
        <v>0</v>
      </c>
      <c r="AF246">
        <f>IF(O246="자동제어공사", K246, 0)</f>
        <v>0</v>
      </c>
      <c r="AG246">
        <f>IF(O246="품 질 관 리", K246, 0)</f>
        <v>0</v>
      </c>
      <c r="AH246">
        <f>IF(O246="재 해 예 방 기 술 지 도", K246, 0)</f>
        <v>0</v>
      </c>
      <c r="AI246">
        <f>IF(O246="상수도인입분당금", K246, 0)</f>
        <v>0</v>
      </c>
      <c r="AJ246">
        <f>IF(O246="", K246, 0)</f>
        <v>0</v>
      </c>
      <c r="AK246">
        <f>IF(O246="사용자항목10", K246, 0)</f>
        <v>0</v>
      </c>
      <c r="AL246">
        <f>IF(O246="사용자항목11", K246, 0)</f>
        <v>0</v>
      </c>
      <c r="AM246">
        <f>IF(O246="사용자항목12", K246, 0)</f>
        <v>0</v>
      </c>
      <c r="AN246">
        <f>IF(O246="사용자항목13", K246, 0)</f>
        <v>0</v>
      </c>
      <c r="AO246">
        <f>IF(O246="사용자항목14", K246, 0)</f>
        <v>0</v>
      </c>
      <c r="AP246">
        <f>IF(O246="사용자항목15", K246, 0)</f>
        <v>0</v>
      </c>
      <c r="AQ246">
        <f>IF(O246="사용자항목16", K246, 0)</f>
        <v>0</v>
      </c>
      <c r="AR246">
        <f>IF(O246="사용자항목17", K246, 0)</f>
        <v>0</v>
      </c>
      <c r="AS246">
        <f>IF(O246="사용자항목18", K246, 0)</f>
        <v>0</v>
      </c>
      <c r="AT246">
        <f>IF(O246="사용자항목19", K246, 0)</f>
        <v>0</v>
      </c>
    </row>
    <row r="247" spans="1:50" ht="20.100000000000001" customHeight="1">
      <c r="A247" s="42"/>
      <c r="B247" s="42"/>
      <c r="C247" s="43"/>
      <c r="D247" s="50"/>
      <c r="E247" s="50"/>
      <c r="F247" s="50"/>
      <c r="G247" s="50"/>
      <c r="H247" s="50"/>
      <c r="I247" s="50"/>
      <c r="J247" s="50"/>
      <c r="K247" s="50"/>
      <c r="L247" s="40"/>
    </row>
    <row r="248" spans="1:50" ht="20.100000000000001" customHeight="1">
      <c r="A248" s="42"/>
      <c r="B248" s="42"/>
      <c r="C248" s="43"/>
      <c r="D248" s="50"/>
      <c r="E248" s="50"/>
      <c r="F248" s="50"/>
      <c r="G248" s="50"/>
      <c r="H248" s="50"/>
      <c r="I248" s="50"/>
      <c r="J248" s="50"/>
      <c r="K248" s="50"/>
      <c r="L248" s="40"/>
    </row>
    <row r="249" spans="1:50" ht="20.100000000000001" customHeight="1">
      <c r="A249" s="42"/>
      <c r="B249" s="42"/>
      <c r="C249" s="43"/>
      <c r="D249" s="50"/>
      <c r="E249" s="50"/>
      <c r="F249" s="50"/>
      <c r="G249" s="50"/>
      <c r="H249" s="50"/>
      <c r="I249" s="50"/>
      <c r="J249" s="50"/>
      <c r="K249" s="50"/>
      <c r="L249" s="40"/>
    </row>
    <row r="250" spans="1:50" ht="20.100000000000001" customHeight="1">
      <c r="A250" s="42"/>
      <c r="B250" s="42"/>
      <c r="C250" s="43"/>
      <c r="D250" s="50"/>
      <c r="E250" s="50"/>
      <c r="F250" s="50"/>
      <c r="G250" s="50"/>
      <c r="H250" s="50"/>
      <c r="I250" s="50"/>
      <c r="J250" s="50"/>
      <c r="K250" s="50"/>
      <c r="L250" s="40"/>
    </row>
    <row r="251" spans="1:50" ht="20.100000000000001" customHeight="1">
      <c r="A251" s="42"/>
      <c r="B251" s="42"/>
      <c r="C251" s="43"/>
      <c r="D251" s="50"/>
      <c r="E251" s="50"/>
      <c r="F251" s="50"/>
      <c r="G251" s="50"/>
      <c r="H251" s="50"/>
      <c r="I251" s="50"/>
      <c r="J251" s="50"/>
      <c r="K251" s="50"/>
      <c r="L251" s="40"/>
    </row>
    <row r="252" spans="1:50" ht="20.100000000000001" customHeight="1">
      <c r="A252" s="42"/>
      <c r="B252" s="42"/>
      <c r="C252" s="43"/>
      <c r="D252" s="50"/>
      <c r="E252" s="50"/>
      <c r="F252" s="50"/>
      <c r="G252" s="50"/>
      <c r="H252" s="50"/>
      <c r="I252" s="50"/>
      <c r="J252" s="50"/>
      <c r="K252" s="50"/>
      <c r="L252" s="40"/>
    </row>
    <row r="253" spans="1:50" ht="20.100000000000001" customHeight="1">
      <c r="A253" s="42"/>
      <c r="B253" s="42"/>
      <c r="C253" s="43"/>
      <c r="D253" s="50"/>
      <c r="E253" s="50"/>
      <c r="F253" s="50"/>
      <c r="G253" s="50"/>
      <c r="H253" s="50"/>
      <c r="I253" s="50"/>
      <c r="J253" s="50"/>
      <c r="K253" s="50"/>
      <c r="L253" s="40"/>
    </row>
    <row r="254" spans="1:50" ht="20.100000000000001" customHeight="1">
      <c r="A254" s="42"/>
      <c r="B254" s="42"/>
      <c r="C254" s="43"/>
      <c r="D254" s="50"/>
      <c r="E254" s="50"/>
      <c r="F254" s="50"/>
      <c r="G254" s="50"/>
      <c r="H254" s="50"/>
      <c r="I254" s="50"/>
      <c r="J254" s="50"/>
      <c r="K254" s="50"/>
      <c r="L254" s="40"/>
    </row>
    <row r="255" spans="1:50" ht="20.100000000000001" customHeight="1">
      <c r="A255" s="42"/>
      <c r="B255" s="42"/>
      <c r="C255" s="43"/>
      <c r="D255" s="50"/>
      <c r="E255" s="50"/>
      <c r="F255" s="50"/>
      <c r="G255" s="50"/>
      <c r="H255" s="50"/>
      <c r="I255" s="50"/>
      <c r="J255" s="50"/>
      <c r="K255" s="50"/>
      <c r="L255" s="40"/>
    </row>
    <row r="256" spans="1:50" ht="20.100000000000001" customHeight="1">
      <c r="A256" s="42"/>
      <c r="B256" s="42"/>
      <c r="C256" s="43"/>
      <c r="D256" s="50"/>
      <c r="E256" s="50"/>
      <c r="F256" s="50"/>
      <c r="G256" s="50"/>
      <c r="H256" s="50"/>
      <c r="I256" s="50"/>
      <c r="J256" s="50"/>
      <c r="K256" s="50"/>
      <c r="L256" s="40"/>
    </row>
    <row r="257" spans="1:50" ht="20.100000000000001" customHeight="1">
      <c r="A257" s="42"/>
      <c r="B257" s="42"/>
      <c r="C257" s="43"/>
      <c r="D257" s="50"/>
      <c r="E257" s="50"/>
      <c r="F257" s="50"/>
      <c r="G257" s="50"/>
      <c r="H257" s="50"/>
      <c r="I257" s="50"/>
      <c r="J257" s="50"/>
      <c r="K257" s="50"/>
      <c r="L257" s="40"/>
    </row>
    <row r="258" spans="1:50" ht="20.100000000000001" customHeight="1">
      <c r="A258" s="42"/>
      <c r="B258" s="42"/>
      <c r="C258" s="43"/>
      <c r="D258" s="50"/>
      <c r="E258" s="50"/>
      <c r="F258" s="50"/>
      <c r="G258" s="50"/>
      <c r="H258" s="50"/>
      <c r="I258" s="50"/>
      <c r="J258" s="50"/>
      <c r="K258" s="50"/>
      <c r="L258" s="40"/>
    </row>
    <row r="259" spans="1:50" ht="20.100000000000001" customHeight="1">
      <c r="A259" s="42"/>
      <c r="B259" s="42"/>
      <c r="C259" s="43"/>
      <c r="D259" s="50"/>
      <c r="E259" s="50"/>
      <c r="F259" s="50"/>
      <c r="G259" s="50"/>
      <c r="H259" s="50"/>
      <c r="I259" s="50"/>
      <c r="J259" s="50"/>
      <c r="K259" s="50"/>
      <c r="L259" s="40"/>
    </row>
    <row r="260" spans="1:50" ht="20.100000000000001" customHeight="1">
      <c r="A260" s="42"/>
      <c r="B260" s="42"/>
      <c r="C260" s="43"/>
      <c r="D260" s="50"/>
      <c r="E260" s="50"/>
      <c r="F260" s="50"/>
      <c r="G260" s="50"/>
      <c r="H260" s="50"/>
      <c r="I260" s="50"/>
      <c r="J260" s="50"/>
      <c r="K260" s="50"/>
      <c r="L260" s="40"/>
    </row>
    <row r="261" spans="1:50" ht="20.100000000000001" customHeight="1">
      <c r="A261" s="42"/>
      <c r="B261" s="42"/>
      <c r="C261" s="43"/>
      <c r="D261" s="50"/>
      <c r="E261" s="50"/>
      <c r="F261" s="50"/>
      <c r="G261" s="50"/>
      <c r="H261" s="50"/>
      <c r="I261" s="50"/>
      <c r="J261" s="50"/>
      <c r="K261" s="50"/>
      <c r="L261" s="40"/>
    </row>
    <row r="262" spans="1:50" ht="20.100000000000001" customHeight="1">
      <c r="A262" s="42"/>
      <c r="B262" s="42"/>
      <c r="C262" s="43"/>
      <c r="D262" s="50"/>
      <c r="E262" s="50"/>
      <c r="F262" s="50"/>
      <c r="G262" s="50"/>
      <c r="H262" s="50"/>
      <c r="I262" s="50"/>
      <c r="J262" s="50"/>
      <c r="K262" s="50"/>
      <c r="L262" s="40"/>
    </row>
    <row r="263" spans="1:50" ht="20.100000000000001" customHeight="1">
      <c r="A263" s="42"/>
      <c r="B263" s="42"/>
      <c r="C263" s="43"/>
      <c r="D263" s="50"/>
      <c r="E263" s="50"/>
      <c r="F263" s="50"/>
      <c r="G263" s="50"/>
      <c r="H263" s="50"/>
      <c r="I263" s="50"/>
      <c r="J263" s="50"/>
      <c r="K263" s="50"/>
      <c r="L263" s="40"/>
    </row>
    <row r="264" spans="1:50" ht="20.100000000000001" customHeight="1">
      <c r="A264" s="45" t="s">
        <v>48</v>
      </c>
      <c r="B264" s="46"/>
      <c r="C264" s="47"/>
      <c r="D264" s="51"/>
      <c r="E264" s="51"/>
      <c r="F264" s="51">
        <f>ROUNDDOWN(SUMIF(P246:P263, "1", F246:F263), 0)</f>
        <v>0</v>
      </c>
      <c r="G264" s="51"/>
      <c r="H264" s="51">
        <f>ROUNDDOWN(SUMIF(P246:P263, "1", H246:H263), 0)</f>
        <v>0</v>
      </c>
      <c r="I264" s="51"/>
      <c r="J264" s="51">
        <f>ROUNDDOWN(SUMIF(P246:P263, "1", J246:J263), 0)</f>
        <v>0</v>
      </c>
      <c r="K264" s="51">
        <f>F264+H264+J264</f>
        <v>0</v>
      </c>
      <c r="L264" s="48"/>
      <c r="Q264">
        <f t="shared" ref="Q264:AX264" si="178">ROUNDDOWN(SUM(Q246:Q246), 0)</f>
        <v>0</v>
      </c>
      <c r="R264">
        <f t="shared" si="178"/>
        <v>0</v>
      </c>
      <c r="S264">
        <f t="shared" si="178"/>
        <v>0</v>
      </c>
      <c r="T264">
        <f t="shared" si="178"/>
        <v>0</v>
      </c>
      <c r="U264">
        <f t="shared" si="178"/>
        <v>0</v>
      </c>
      <c r="V264">
        <f t="shared" si="178"/>
        <v>0</v>
      </c>
      <c r="W264">
        <f t="shared" si="178"/>
        <v>0</v>
      </c>
      <c r="X264">
        <f t="shared" si="178"/>
        <v>0</v>
      </c>
      <c r="Y264">
        <f t="shared" si="178"/>
        <v>0</v>
      </c>
      <c r="Z264">
        <f t="shared" si="178"/>
        <v>0</v>
      </c>
      <c r="AA264">
        <f t="shared" si="178"/>
        <v>0</v>
      </c>
      <c r="AB264">
        <f t="shared" si="178"/>
        <v>0</v>
      </c>
      <c r="AC264">
        <f t="shared" si="178"/>
        <v>0</v>
      </c>
      <c r="AD264">
        <f t="shared" si="178"/>
        <v>0</v>
      </c>
      <c r="AE264">
        <f t="shared" si="178"/>
        <v>0</v>
      </c>
      <c r="AF264">
        <f t="shared" si="178"/>
        <v>0</v>
      </c>
      <c r="AG264">
        <f t="shared" si="178"/>
        <v>0</v>
      </c>
      <c r="AH264">
        <f t="shared" si="178"/>
        <v>0</v>
      </c>
      <c r="AI264">
        <f t="shared" si="178"/>
        <v>0</v>
      </c>
      <c r="AJ264">
        <f t="shared" si="178"/>
        <v>0</v>
      </c>
      <c r="AK264">
        <f t="shared" si="178"/>
        <v>0</v>
      </c>
      <c r="AL264">
        <f t="shared" si="178"/>
        <v>0</v>
      </c>
      <c r="AM264">
        <f t="shared" si="178"/>
        <v>0</v>
      </c>
      <c r="AN264">
        <f t="shared" si="178"/>
        <v>0</v>
      </c>
      <c r="AO264">
        <f t="shared" si="178"/>
        <v>0</v>
      </c>
      <c r="AP264">
        <f t="shared" si="178"/>
        <v>0</v>
      </c>
      <c r="AQ264">
        <f t="shared" si="178"/>
        <v>0</v>
      </c>
      <c r="AR264">
        <f t="shared" si="178"/>
        <v>0</v>
      </c>
      <c r="AS264">
        <f t="shared" si="178"/>
        <v>0</v>
      </c>
      <c r="AT264">
        <f t="shared" si="178"/>
        <v>0</v>
      </c>
      <c r="AU264">
        <f t="shared" si="178"/>
        <v>0</v>
      </c>
      <c r="AV264">
        <f t="shared" si="178"/>
        <v>0</v>
      </c>
      <c r="AW264">
        <f t="shared" si="178"/>
        <v>0</v>
      </c>
      <c r="AX264">
        <f t="shared" si="178"/>
        <v>0</v>
      </c>
    </row>
    <row r="265" spans="1:50" ht="20.100000000000001" customHeight="1">
      <c r="A265" s="124" t="s">
        <v>89</v>
      </c>
      <c r="B265" s="125"/>
      <c r="C265" s="125"/>
      <c r="D265" s="126"/>
      <c r="E265" s="126"/>
      <c r="F265" s="126"/>
      <c r="G265" s="126"/>
      <c r="H265" s="126"/>
      <c r="I265" s="126"/>
      <c r="J265" s="126"/>
      <c r="K265" s="126"/>
      <c r="L265" s="125"/>
    </row>
    <row r="266" spans="1:50" ht="20.100000000000001" customHeight="1">
      <c r="A266" s="38" t="s">
        <v>90</v>
      </c>
      <c r="B266" s="38" t="s">
        <v>91</v>
      </c>
      <c r="C266" s="39" t="s">
        <v>44</v>
      </c>
      <c r="D266" s="50">
        <f>공량산출서!F108</f>
        <v>0</v>
      </c>
      <c r="E266" s="50"/>
      <c r="F266" s="50">
        <f>ROUNDDOWN(D266*E266, 0)</f>
        <v>0</v>
      </c>
      <c r="G266" s="50">
        <v>0</v>
      </c>
      <c r="H266" s="50">
        <f>ROUNDDOWN(D266*G266, 0)</f>
        <v>0</v>
      </c>
      <c r="I266" s="50">
        <v>0</v>
      </c>
      <c r="J266" s="50">
        <f>ROUNDDOWN(D266*I266, 0)</f>
        <v>0</v>
      </c>
      <c r="K266" s="50">
        <f>F266+H266+J266</f>
        <v>0</v>
      </c>
      <c r="L266" s="40"/>
      <c r="N266" t="str">
        <f>"01"</f>
        <v>01</v>
      </c>
      <c r="O266" s="1" t="s">
        <v>281</v>
      </c>
      <c r="P266">
        <v>1</v>
      </c>
      <c r="Q266">
        <f>IF(O266="기계경비", J266, 0)</f>
        <v>0</v>
      </c>
      <c r="R266">
        <f>IF(O266="운반비", J266, 0)</f>
        <v>0</v>
      </c>
      <c r="S266">
        <f>IF(O266="작업부산물", F266, 0)</f>
        <v>0</v>
      </c>
      <c r="T266">
        <f>IF(O266="관급", F266, 0)</f>
        <v>0</v>
      </c>
      <c r="U266">
        <f>IF(O266="외주비", J266, 0)</f>
        <v>0</v>
      </c>
      <c r="V266">
        <f>IF(O266="장비비", J266, 0)</f>
        <v>0</v>
      </c>
      <c r="W266">
        <f>IF(O266="폐기물처리비", K266, 0)</f>
        <v>0</v>
      </c>
      <c r="X266">
        <f>IF(O266="가설비", J266, 0)</f>
        <v>0</v>
      </c>
      <c r="Y266">
        <f>IF(O266="잡비제외분", F266, 0)</f>
        <v>0</v>
      </c>
      <c r="Z266">
        <f>IF(O266="사급자재대", K266, 0)</f>
        <v>0</v>
      </c>
      <c r="AA266">
        <f>IF(O266="관급자재대", K266, 0)</f>
        <v>0</v>
      </c>
      <c r="AB266">
        <f>IF(O266="작업부산물1", K266, 0)</f>
        <v>0</v>
      </c>
      <c r="AC266">
        <f>IF(O266="소방시설공사업 배상책임공제", K266, 0)</f>
        <v>0</v>
      </c>
      <c r="AD266">
        <f>IF(O266="부가가치세", K266, 0)</f>
        <v>0</v>
      </c>
      <c r="AE266">
        <f>IF(O266="T. A. B 공 사", K266, 0)</f>
        <v>0</v>
      </c>
      <c r="AF266">
        <f>IF(O266="자동제어공사", K266, 0)</f>
        <v>0</v>
      </c>
      <c r="AG266">
        <f>IF(O266="품 질 관 리", K266, 0)</f>
        <v>0</v>
      </c>
      <c r="AH266">
        <f>IF(O266="재 해 예 방 기 술 지 도", K266, 0)</f>
        <v>0</v>
      </c>
      <c r="AI266">
        <f>IF(O266="상수도인입분당금", K266, 0)</f>
        <v>0</v>
      </c>
      <c r="AJ266">
        <f>IF(O266="", K266, 0)</f>
        <v>0</v>
      </c>
      <c r="AK266">
        <f>IF(O266="사용자항목10", K266, 0)</f>
        <v>0</v>
      </c>
      <c r="AL266">
        <f>IF(O266="사용자항목11", K266, 0)</f>
        <v>0</v>
      </c>
      <c r="AM266">
        <f>IF(O266="사용자항목12", K266, 0)</f>
        <v>0</v>
      </c>
      <c r="AN266">
        <f>IF(O266="사용자항목13", K266, 0)</f>
        <v>0</v>
      </c>
      <c r="AO266">
        <f>IF(O266="사용자항목14", K266, 0)</f>
        <v>0</v>
      </c>
      <c r="AP266">
        <f>IF(O266="사용자항목15", K266, 0)</f>
        <v>0</v>
      </c>
      <c r="AQ266">
        <f>IF(O266="사용자항목16", K266, 0)</f>
        <v>0</v>
      </c>
      <c r="AR266">
        <f>IF(O266="사용자항목17", K266, 0)</f>
        <v>0</v>
      </c>
      <c r="AS266">
        <f>IF(O266="사용자항목18", K266, 0)</f>
        <v>0</v>
      </c>
      <c r="AT266">
        <f>IF(O266="사용자항목19", K266, 0)</f>
        <v>0</v>
      </c>
    </row>
    <row r="267" spans="1:50" ht="20.100000000000001" customHeight="1">
      <c r="A267" s="38" t="s">
        <v>248</v>
      </c>
      <c r="B267" s="38" t="s">
        <v>36</v>
      </c>
      <c r="C267" s="39" t="s">
        <v>249</v>
      </c>
      <c r="D267" s="50">
        <f>공량산출서!G125</f>
        <v>0</v>
      </c>
      <c r="E267" s="50"/>
      <c r="F267" s="50">
        <f>ROUNDDOWN(D267*E267, 0)</f>
        <v>0</v>
      </c>
      <c r="G267" s="50"/>
      <c r="H267" s="50">
        <f>ROUNDDOWN(D267*G267, 0)</f>
        <v>0</v>
      </c>
      <c r="I267" s="50">
        <v>0</v>
      </c>
      <c r="J267" s="50">
        <f>ROUNDDOWN(D267*I267, 0)</f>
        <v>0</v>
      </c>
      <c r="K267" s="50">
        <f>F267+H267+J267</f>
        <v>0</v>
      </c>
      <c r="L267" s="40"/>
      <c r="N267" t="str">
        <f>"02"</f>
        <v>02</v>
      </c>
      <c r="O267" s="1" t="s">
        <v>281</v>
      </c>
      <c r="P267">
        <v>1</v>
      </c>
      <c r="Q267">
        <f>IF(O267="기계경비", J267, 0)</f>
        <v>0</v>
      </c>
      <c r="R267">
        <f>IF(O267="운반비", J267, 0)</f>
        <v>0</v>
      </c>
      <c r="S267">
        <f>IF(O267="작업부산물", F267, 0)</f>
        <v>0</v>
      </c>
      <c r="T267">
        <f>IF(O267="관급", F267, 0)</f>
        <v>0</v>
      </c>
      <c r="U267">
        <f>IF(O267="외주비", J267, 0)</f>
        <v>0</v>
      </c>
      <c r="V267">
        <f>IF(O267="장비비", J267, 0)</f>
        <v>0</v>
      </c>
      <c r="W267">
        <f>IF(O267="폐기물처리비", K267, 0)</f>
        <v>0</v>
      </c>
      <c r="X267">
        <f>IF(O267="가설비", J267, 0)</f>
        <v>0</v>
      </c>
      <c r="Y267">
        <f>IF(O267="잡비제외분", F267, 0)</f>
        <v>0</v>
      </c>
      <c r="Z267">
        <f>IF(O267="사급자재대", K267, 0)</f>
        <v>0</v>
      </c>
      <c r="AA267">
        <f>IF(O267="관급자재대", K267, 0)</f>
        <v>0</v>
      </c>
      <c r="AB267">
        <f>IF(O267="작업부산물1", K267, 0)</f>
        <v>0</v>
      </c>
      <c r="AC267">
        <f>IF(O267="소방시설공사업 배상책임공제", K267, 0)</f>
        <v>0</v>
      </c>
      <c r="AD267">
        <f>IF(O267="부가가치세", K267, 0)</f>
        <v>0</v>
      </c>
      <c r="AE267">
        <f>IF(O267="T. A. B 공 사", K267, 0)</f>
        <v>0</v>
      </c>
      <c r="AF267">
        <f>IF(O267="자동제어공사", K267, 0)</f>
        <v>0</v>
      </c>
      <c r="AG267">
        <f>IF(O267="품 질 관 리", K267, 0)</f>
        <v>0</v>
      </c>
      <c r="AH267">
        <f>IF(O267="재 해 예 방 기 술 지 도", K267, 0)</f>
        <v>0</v>
      </c>
      <c r="AI267">
        <f>IF(O267="상수도인입분당금", K267, 0)</f>
        <v>0</v>
      </c>
      <c r="AJ267">
        <f>IF(O267="", K267, 0)</f>
        <v>0</v>
      </c>
      <c r="AK267">
        <f>IF(O267="사용자항목10", K267, 0)</f>
        <v>0</v>
      </c>
      <c r="AL267">
        <f>IF(O267="사용자항목11", K267, 0)</f>
        <v>0</v>
      </c>
      <c r="AM267">
        <f>IF(O267="사용자항목12", K267, 0)</f>
        <v>0</v>
      </c>
      <c r="AN267">
        <f>IF(O267="사용자항목13", K267, 0)</f>
        <v>0</v>
      </c>
      <c r="AO267">
        <f>IF(O267="사용자항목14", K267, 0)</f>
        <v>0</v>
      </c>
      <c r="AP267">
        <f>IF(O267="사용자항목15", K267, 0)</f>
        <v>0</v>
      </c>
      <c r="AQ267">
        <f>IF(O267="사용자항목16", K267, 0)</f>
        <v>0</v>
      </c>
      <c r="AR267">
        <f>IF(O267="사용자항목17", K267, 0)</f>
        <v>0</v>
      </c>
      <c r="AS267">
        <f>IF(O267="사용자항목18", K267, 0)</f>
        <v>0</v>
      </c>
      <c r="AT267">
        <f>IF(O267="사용자항목19", K267, 0)</f>
        <v>0</v>
      </c>
    </row>
    <row r="268" spans="1:50" ht="20.100000000000001" customHeight="1">
      <c r="A268" s="38" t="s">
        <v>248</v>
      </c>
      <c r="B268" s="38" t="s">
        <v>37</v>
      </c>
      <c r="C268" s="39" t="s">
        <v>249</v>
      </c>
      <c r="D268" s="50">
        <f>공량산출서!H125</f>
        <v>0</v>
      </c>
      <c r="E268" s="50"/>
      <c r="F268" s="50">
        <f>ROUNDDOWN(D268*E268, 0)</f>
        <v>0</v>
      </c>
      <c r="G268" s="50"/>
      <c r="H268" s="50">
        <f>ROUNDDOWN(D268*G268, 0)</f>
        <v>0</v>
      </c>
      <c r="I268" s="50">
        <v>0</v>
      </c>
      <c r="J268" s="50">
        <f>ROUNDDOWN(D268*I268, 0)</f>
        <v>0</v>
      </c>
      <c r="K268" s="50">
        <f>F268+H268+J268</f>
        <v>0</v>
      </c>
      <c r="L268" s="40"/>
      <c r="N268" t="str">
        <f>"02"</f>
        <v>02</v>
      </c>
      <c r="O268" s="1" t="s">
        <v>281</v>
      </c>
      <c r="P268">
        <v>1</v>
      </c>
      <c r="Q268">
        <f>IF(O268="기계경비", J268, 0)</f>
        <v>0</v>
      </c>
      <c r="R268">
        <f>IF(O268="운반비", J268, 0)</f>
        <v>0</v>
      </c>
      <c r="S268">
        <f>IF(O268="작업부산물", F268, 0)</f>
        <v>0</v>
      </c>
      <c r="T268">
        <f>IF(O268="관급", F268, 0)</f>
        <v>0</v>
      </c>
      <c r="U268">
        <f>IF(O268="외주비", J268, 0)</f>
        <v>0</v>
      </c>
      <c r="V268">
        <f>IF(O268="장비비", J268, 0)</f>
        <v>0</v>
      </c>
      <c r="W268">
        <f>IF(O268="폐기물처리비", K268, 0)</f>
        <v>0</v>
      </c>
      <c r="X268">
        <f>IF(O268="가설비", J268, 0)</f>
        <v>0</v>
      </c>
      <c r="Y268">
        <f>IF(O268="잡비제외분", F268, 0)</f>
        <v>0</v>
      </c>
      <c r="Z268">
        <f>IF(O268="사급자재대", K268, 0)</f>
        <v>0</v>
      </c>
      <c r="AA268">
        <f>IF(O268="관급자재대", K268, 0)</f>
        <v>0</v>
      </c>
      <c r="AB268">
        <f>IF(O268="작업부산물1", K268, 0)</f>
        <v>0</v>
      </c>
      <c r="AC268">
        <f>IF(O268="소방시설공사업 배상책임공제", K268, 0)</f>
        <v>0</v>
      </c>
      <c r="AD268">
        <f>IF(O268="부가가치세", K268, 0)</f>
        <v>0</v>
      </c>
      <c r="AE268">
        <f>IF(O268="T. A. B 공 사", K268, 0)</f>
        <v>0</v>
      </c>
      <c r="AF268">
        <f>IF(O268="자동제어공사", K268, 0)</f>
        <v>0</v>
      </c>
      <c r="AG268">
        <f>IF(O268="품 질 관 리", K268, 0)</f>
        <v>0</v>
      </c>
      <c r="AH268">
        <f>IF(O268="재 해 예 방 기 술 지 도", K268, 0)</f>
        <v>0</v>
      </c>
      <c r="AI268">
        <f>IF(O268="상수도인입분당금", K268, 0)</f>
        <v>0</v>
      </c>
      <c r="AJ268">
        <f>IF(O268="", K268, 0)</f>
        <v>0</v>
      </c>
      <c r="AK268">
        <f>IF(O268="사용자항목10", K268, 0)</f>
        <v>0</v>
      </c>
      <c r="AL268">
        <f>IF(O268="사용자항목11", K268, 0)</f>
        <v>0</v>
      </c>
      <c r="AM268">
        <f>IF(O268="사용자항목12", K268, 0)</f>
        <v>0</v>
      </c>
      <c r="AN268">
        <f>IF(O268="사용자항목13", K268, 0)</f>
        <v>0</v>
      </c>
      <c r="AO268">
        <f>IF(O268="사용자항목14", K268, 0)</f>
        <v>0</v>
      </c>
      <c r="AP268">
        <f>IF(O268="사용자항목15", K268, 0)</f>
        <v>0</v>
      </c>
      <c r="AQ268">
        <f>IF(O268="사용자항목16", K268, 0)</f>
        <v>0</v>
      </c>
      <c r="AR268">
        <f>IF(O268="사용자항목17", K268, 0)</f>
        <v>0</v>
      </c>
      <c r="AS268">
        <f>IF(O268="사용자항목18", K268, 0)</f>
        <v>0</v>
      </c>
      <c r="AT268">
        <f>IF(O268="사용자항목19", K268, 0)</f>
        <v>0</v>
      </c>
    </row>
    <row r="269" spans="1:50" ht="20.100000000000001" customHeight="1">
      <c r="A269" s="38" t="s">
        <v>282</v>
      </c>
      <c r="B269" s="42" t="str">
        <f>"노무비의 " &amp; M269*100 &amp; "%"</f>
        <v>노무비의 3%</v>
      </c>
      <c r="C269" s="39" t="s">
        <v>1</v>
      </c>
      <c r="D269" s="50">
        <v>1</v>
      </c>
      <c r="E269" s="50"/>
      <c r="F269" s="50">
        <f>ROUNDDOWN((E269)*M269, 0)</f>
        <v>0</v>
      </c>
      <c r="G269" s="50"/>
      <c r="H269" s="50"/>
      <c r="I269" s="50"/>
      <c r="J269" s="50"/>
      <c r="K269" s="50">
        <f>F269+H269+J269</f>
        <v>0</v>
      </c>
      <c r="L269" s="40"/>
      <c r="M269">
        <v>0.03</v>
      </c>
      <c r="N269" t="str">
        <f>""</f>
        <v/>
      </c>
      <c r="O269" s="1" t="s">
        <v>281</v>
      </c>
      <c r="P269">
        <v>1</v>
      </c>
      <c r="Q269">
        <f>IF(O269="기계경비", J269, 0)</f>
        <v>0</v>
      </c>
      <c r="R269">
        <f>IF(O269="운반비", J269, 0)</f>
        <v>0</v>
      </c>
      <c r="S269">
        <f>IF(O269="작업부산물", F269, 0)</f>
        <v>0</v>
      </c>
      <c r="T269">
        <f>IF(O269="관급", F269, 0)</f>
        <v>0</v>
      </c>
      <c r="U269">
        <f>IF(O269="외주비", J269, 0)</f>
        <v>0</v>
      </c>
      <c r="V269">
        <f>IF(O269="장비비", J269, 0)</f>
        <v>0</v>
      </c>
      <c r="W269">
        <f>IF(O269="폐기물처리비", K269, 0)</f>
        <v>0</v>
      </c>
      <c r="X269">
        <f>IF(O269="가설비", J269, 0)</f>
        <v>0</v>
      </c>
      <c r="Y269">
        <f>IF(O269="잡비제외분", F269, 0)</f>
        <v>0</v>
      </c>
      <c r="Z269">
        <f>IF(O269="사급자재대", K269, 0)</f>
        <v>0</v>
      </c>
      <c r="AA269">
        <f>IF(O269="관급자재대", K269, 0)</f>
        <v>0</v>
      </c>
      <c r="AB269">
        <f>IF(O269="작업부산물1", K269, 0)</f>
        <v>0</v>
      </c>
      <c r="AC269">
        <f>IF(O269="소방시설공사업 배상책임공제", K269, 0)</f>
        <v>0</v>
      </c>
      <c r="AD269">
        <f>IF(O269="부가가치세", K269, 0)</f>
        <v>0</v>
      </c>
      <c r="AE269">
        <f>IF(O269="T. A. B 공 사", K269, 0)</f>
        <v>0</v>
      </c>
      <c r="AF269">
        <f>IF(O269="자동제어공사", K269, 0)</f>
        <v>0</v>
      </c>
      <c r="AG269">
        <f>IF(O269="품 질 관 리", K269, 0)</f>
        <v>0</v>
      </c>
      <c r="AH269">
        <f>IF(O269="재 해 예 방 기 술 지 도", K269, 0)</f>
        <v>0</v>
      </c>
      <c r="AI269">
        <f>IF(O269="상수도인입분당금", K269, 0)</f>
        <v>0</v>
      </c>
      <c r="AJ269">
        <f>IF(O269="", K269, 0)</f>
        <v>0</v>
      </c>
      <c r="AK269">
        <f>IF(O269="사용자항목10", K269, 0)</f>
        <v>0</v>
      </c>
      <c r="AL269">
        <f>IF(O269="사용자항목11", K269, 0)</f>
        <v>0</v>
      </c>
      <c r="AM269">
        <f>IF(O269="사용자항목12", K269, 0)</f>
        <v>0</v>
      </c>
      <c r="AN269">
        <f>IF(O269="사용자항목13", K269, 0)</f>
        <v>0</v>
      </c>
      <c r="AO269">
        <f>IF(O269="사용자항목14", K269, 0)</f>
        <v>0</v>
      </c>
      <c r="AP269">
        <f>IF(O269="사용자항목15", K269, 0)</f>
        <v>0</v>
      </c>
      <c r="AQ269">
        <f>IF(O269="사용자항목16", K269, 0)</f>
        <v>0</v>
      </c>
      <c r="AR269">
        <f>IF(O269="사용자항목17", K269, 0)</f>
        <v>0</v>
      </c>
      <c r="AS269">
        <f>IF(O269="사용자항목18", K269, 0)</f>
        <v>0</v>
      </c>
      <c r="AT269">
        <f>IF(O269="사용자항목19", K269, 0)</f>
        <v>0</v>
      </c>
      <c r="AV269" s="1" t="s">
        <v>284</v>
      </c>
      <c r="AW269" s="1" t="s">
        <v>285</v>
      </c>
    </row>
    <row r="270" spans="1:50" ht="20.100000000000001" customHeight="1">
      <c r="A270" s="42"/>
      <c r="B270" s="42"/>
      <c r="C270" s="43"/>
      <c r="D270" s="50"/>
      <c r="E270" s="50"/>
      <c r="F270" s="50"/>
      <c r="G270" s="50"/>
      <c r="H270" s="50"/>
      <c r="I270" s="50"/>
      <c r="J270" s="50"/>
      <c r="K270" s="50"/>
      <c r="L270" s="40"/>
    </row>
    <row r="271" spans="1:50" ht="20.100000000000001" customHeight="1">
      <c r="A271" s="42"/>
      <c r="B271" s="42"/>
      <c r="C271" s="43"/>
      <c r="D271" s="50"/>
      <c r="E271" s="50"/>
      <c r="F271" s="50"/>
      <c r="G271" s="50"/>
      <c r="H271" s="50"/>
      <c r="I271" s="50"/>
      <c r="J271" s="50"/>
      <c r="K271" s="50"/>
      <c r="L271" s="40"/>
    </row>
    <row r="272" spans="1:50" ht="20.100000000000001" customHeight="1">
      <c r="A272" s="42"/>
      <c r="B272" s="42"/>
      <c r="C272" s="43"/>
      <c r="D272" s="50"/>
      <c r="E272" s="50"/>
      <c r="F272" s="50"/>
      <c r="G272" s="50"/>
      <c r="H272" s="50"/>
      <c r="I272" s="50"/>
      <c r="J272" s="50"/>
      <c r="K272" s="50"/>
      <c r="L272" s="40"/>
    </row>
    <row r="273" spans="1:50" ht="20.100000000000001" customHeight="1">
      <c r="A273" s="42"/>
      <c r="B273" s="42"/>
      <c r="C273" s="43"/>
      <c r="D273" s="50"/>
      <c r="E273" s="50"/>
      <c r="F273" s="50"/>
      <c r="G273" s="50"/>
      <c r="H273" s="50"/>
      <c r="I273" s="50"/>
      <c r="J273" s="50"/>
      <c r="K273" s="50"/>
      <c r="L273" s="40"/>
    </row>
    <row r="274" spans="1:50" ht="20.100000000000001" customHeight="1">
      <c r="A274" s="42"/>
      <c r="B274" s="42"/>
      <c r="C274" s="43"/>
      <c r="D274" s="50"/>
      <c r="E274" s="50"/>
      <c r="F274" s="50"/>
      <c r="G274" s="50"/>
      <c r="H274" s="50"/>
      <c r="I274" s="50"/>
      <c r="J274" s="50"/>
      <c r="K274" s="50"/>
      <c r="L274" s="40"/>
    </row>
    <row r="275" spans="1:50" ht="20.100000000000001" customHeight="1">
      <c r="A275" s="42"/>
      <c r="B275" s="42"/>
      <c r="C275" s="43"/>
      <c r="D275" s="50"/>
      <c r="E275" s="50"/>
      <c r="F275" s="50"/>
      <c r="G275" s="50"/>
      <c r="H275" s="50"/>
      <c r="I275" s="50"/>
      <c r="J275" s="50"/>
      <c r="K275" s="50"/>
      <c r="L275" s="40"/>
    </row>
    <row r="276" spans="1:50" ht="20.100000000000001" customHeight="1">
      <c r="A276" s="42"/>
      <c r="B276" s="42"/>
      <c r="C276" s="43"/>
      <c r="D276" s="50"/>
      <c r="E276" s="50"/>
      <c r="F276" s="50"/>
      <c r="G276" s="50"/>
      <c r="H276" s="50"/>
      <c r="I276" s="50"/>
      <c r="J276" s="50"/>
      <c r="K276" s="50"/>
      <c r="L276" s="40"/>
    </row>
    <row r="277" spans="1:50" ht="20.100000000000001" customHeight="1">
      <c r="A277" s="42"/>
      <c r="B277" s="42"/>
      <c r="C277" s="43"/>
      <c r="D277" s="50"/>
      <c r="E277" s="50"/>
      <c r="F277" s="50"/>
      <c r="G277" s="50"/>
      <c r="H277" s="50"/>
      <c r="I277" s="50"/>
      <c r="J277" s="50"/>
      <c r="K277" s="50"/>
      <c r="L277" s="40"/>
    </row>
    <row r="278" spans="1:50" ht="20.100000000000001" customHeight="1">
      <c r="A278" s="42"/>
      <c r="B278" s="42"/>
      <c r="C278" s="43"/>
      <c r="D278" s="50"/>
      <c r="E278" s="50"/>
      <c r="F278" s="50"/>
      <c r="G278" s="50"/>
      <c r="H278" s="50"/>
      <c r="I278" s="50"/>
      <c r="J278" s="50"/>
      <c r="K278" s="50"/>
      <c r="L278" s="40"/>
    </row>
    <row r="279" spans="1:50" ht="20.100000000000001" customHeight="1">
      <c r="A279" s="42"/>
      <c r="B279" s="42"/>
      <c r="C279" s="43"/>
      <c r="D279" s="50"/>
      <c r="E279" s="50"/>
      <c r="F279" s="50"/>
      <c r="G279" s="50"/>
      <c r="H279" s="50"/>
      <c r="I279" s="50"/>
      <c r="J279" s="50"/>
      <c r="K279" s="50"/>
      <c r="L279" s="40"/>
    </row>
    <row r="280" spans="1:50" ht="20.100000000000001" customHeight="1">
      <c r="A280" s="42"/>
      <c r="B280" s="42"/>
      <c r="C280" s="43"/>
      <c r="D280" s="50"/>
      <c r="E280" s="50"/>
      <c r="F280" s="50"/>
      <c r="G280" s="50"/>
      <c r="H280" s="50"/>
      <c r="I280" s="50"/>
      <c r="J280" s="50"/>
      <c r="K280" s="50"/>
      <c r="L280" s="40"/>
    </row>
    <row r="281" spans="1:50" ht="20.100000000000001" customHeight="1">
      <c r="A281" s="42"/>
      <c r="B281" s="42"/>
      <c r="C281" s="43"/>
      <c r="D281" s="50"/>
      <c r="E281" s="50"/>
      <c r="F281" s="50"/>
      <c r="G281" s="50"/>
      <c r="H281" s="50"/>
      <c r="I281" s="50"/>
      <c r="J281" s="50"/>
      <c r="K281" s="50"/>
      <c r="L281" s="40"/>
    </row>
    <row r="282" spans="1:50" ht="20.100000000000001" customHeight="1">
      <c r="A282" s="42"/>
      <c r="B282" s="42"/>
      <c r="C282" s="43"/>
      <c r="D282" s="50"/>
      <c r="E282" s="50"/>
      <c r="F282" s="50"/>
      <c r="G282" s="50"/>
      <c r="H282" s="50"/>
      <c r="I282" s="50"/>
      <c r="J282" s="50"/>
      <c r="K282" s="50"/>
      <c r="L282" s="40"/>
    </row>
    <row r="283" spans="1:50" ht="20.100000000000001" customHeight="1">
      <c r="A283" s="42"/>
      <c r="B283" s="42"/>
      <c r="C283" s="43"/>
      <c r="D283" s="50"/>
      <c r="E283" s="50"/>
      <c r="F283" s="50"/>
      <c r="G283" s="50"/>
      <c r="H283" s="50"/>
      <c r="I283" s="50"/>
      <c r="J283" s="50"/>
      <c r="K283" s="50"/>
      <c r="L283" s="40"/>
    </row>
    <row r="284" spans="1:50" ht="20.100000000000001" customHeight="1">
      <c r="A284" s="45" t="s">
        <v>48</v>
      </c>
      <c r="B284" s="46"/>
      <c r="C284" s="47"/>
      <c r="D284" s="51"/>
      <c r="E284" s="51"/>
      <c r="F284" s="51">
        <f>ROUNDDOWN(SUMIF(P266:P283, "1", F266:F283), 0)</f>
        <v>0</v>
      </c>
      <c r="G284" s="51"/>
      <c r="H284" s="51">
        <f>ROUNDDOWN(SUMIF(P266:P283, "1", H266:H283), 0)</f>
        <v>0</v>
      </c>
      <c r="I284" s="51"/>
      <c r="J284" s="51">
        <f>ROUNDDOWN(SUMIF(P266:P283, "1", J266:J283), 0)</f>
        <v>0</v>
      </c>
      <c r="K284" s="51">
        <f>F284+H284+J284</f>
        <v>0</v>
      </c>
      <c r="L284" s="48"/>
      <c r="Q284">
        <f t="shared" ref="Q284:AX284" si="179">ROUNDDOWN(SUM(Q266:Q269), 0)</f>
        <v>0</v>
      </c>
      <c r="R284">
        <f t="shared" si="179"/>
        <v>0</v>
      </c>
      <c r="S284">
        <f t="shared" si="179"/>
        <v>0</v>
      </c>
      <c r="T284">
        <f t="shared" si="179"/>
        <v>0</v>
      </c>
      <c r="U284">
        <f t="shared" si="179"/>
        <v>0</v>
      </c>
      <c r="V284">
        <f t="shared" si="179"/>
        <v>0</v>
      </c>
      <c r="W284">
        <f t="shared" si="179"/>
        <v>0</v>
      </c>
      <c r="X284">
        <f t="shared" si="179"/>
        <v>0</v>
      </c>
      <c r="Y284">
        <f t="shared" si="179"/>
        <v>0</v>
      </c>
      <c r="Z284">
        <f t="shared" si="179"/>
        <v>0</v>
      </c>
      <c r="AA284">
        <f t="shared" si="179"/>
        <v>0</v>
      </c>
      <c r="AB284">
        <f t="shared" si="179"/>
        <v>0</v>
      </c>
      <c r="AC284">
        <f t="shared" si="179"/>
        <v>0</v>
      </c>
      <c r="AD284">
        <f t="shared" si="179"/>
        <v>0</v>
      </c>
      <c r="AE284">
        <f t="shared" si="179"/>
        <v>0</v>
      </c>
      <c r="AF284">
        <f t="shared" si="179"/>
        <v>0</v>
      </c>
      <c r="AG284">
        <f t="shared" si="179"/>
        <v>0</v>
      </c>
      <c r="AH284">
        <f t="shared" si="179"/>
        <v>0</v>
      </c>
      <c r="AI284">
        <f t="shared" si="179"/>
        <v>0</v>
      </c>
      <c r="AJ284">
        <f t="shared" si="179"/>
        <v>0</v>
      </c>
      <c r="AK284">
        <f t="shared" si="179"/>
        <v>0</v>
      </c>
      <c r="AL284">
        <f t="shared" si="179"/>
        <v>0</v>
      </c>
      <c r="AM284">
        <f t="shared" si="179"/>
        <v>0</v>
      </c>
      <c r="AN284">
        <f t="shared" si="179"/>
        <v>0</v>
      </c>
      <c r="AO284">
        <f t="shared" si="179"/>
        <v>0</v>
      </c>
      <c r="AP284">
        <f t="shared" si="179"/>
        <v>0</v>
      </c>
      <c r="AQ284">
        <f t="shared" si="179"/>
        <v>0</v>
      </c>
      <c r="AR284">
        <f t="shared" si="179"/>
        <v>0</v>
      </c>
      <c r="AS284">
        <f t="shared" si="179"/>
        <v>0</v>
      </c>
      <c r="AT284">
        <f t="shared" si="179"/>
        <v>0</v>
      </c>
      <c r="AU284">
        <f t="shared" si="179"/>
        <v>0</v>
      </c>
      <c r="AV284">
        <f t="shared" si="179"/>
        <v>0</v>
      </c>
      <c r="AW284">
        <f t="shared" si="179"/>
        <v>0</v>
      </c>
      <c r="AX284">
        <f t="shared" si="179"/>
        <v>0</v>
      </c>
    </row>
    <row r="285" spans="1:50" ht="20.100000000000001" customHeight="1">
      <c r="A285" s="124" t="s">
        <v>92</v>
      </c>
      <c r="B285" s="125"/>
      <c r="C285" s="125"/>
      <c r="D285" s="126"/>
      <c r="E285" s="126"/>
      <c r="F285" s="126"/>
      <c r="G285" s="126"/>
      <c r="H285" s="126"/>
      <c r="I285" s="126"/>
      <c r="J285" s="126"/>
      <c r="K285" s="126"/>
      <c r="L285" s="125"/>
    </row>
    <row r="286" spans="1:50" ht="20.100000000000001" customHeight="1">
      <c r="A286" s="38" t="s">
        <v>82</v>
      </c>
      <c r="B286" s="38" t="s">
        <v>52</v>
      </c>
      <c r="C286" s="39" t="s">
        <v>53</v>
      </c>
      <c r="D286" s="50">
        <f>공량산출서!F128</f>
        <v>0</v>
      </c>
      <c r="E286" s="50"/>
      <c r="F286" s="50">
        <f>ROUNDDOWN(D286*E286, 0)</f>
        <v>0</v>
      </c>
      <c r="G286" s="50">
        <v>0</v>
      </c>
      <c r="H286" s="50">
        <f>ROUNDDOWN(D286*G286, 0)</f>
        <v>0</v>
      </c>
      <c r="I286" s="50">
        <v>0</v>
      </c>
      <c r="J286" s="50">
        <f>ROUNDDOWN(D286*I286, 0)</f>
        <v>0</v>
      </c>
      <c r="K286" s="50">
        <f t="shared" ref="K286:K333" si="180">F286+H286+J286</f>
        <v>0</v>
      </c>
      <c r="L286" s="40"/>
      <c r="N286" t="str">
        <f>"04"</f>
        <v>04</v>
      </c>
      <c r="O286" s="1" t="s">
        <v>281</v>
      </c>
      <c r="P286">
        <v>1</v>
      </c>
      <c r="Q286">
        <f t="shared" ref="Q286:Q333" si="181">IF(O286="기계경비", J286, 0)</f>
        <v>0</v>
      </c>
      <c r="R286">
        <f t="shared" ref="R286:R333" si="182">IF(O286="운반비", J286, 0)</f>
        <v>0</v>
      </c>
      <c r="S286">
        <f t="shared" ref="S286:S333" si="183">IF(O286="작업부산물", F286, 0)</f>
        <v>0</v>
      </c>
      <c r="T286">
        <f t="shared" ref="T286:T333" si="184">IF(O286="관급", F286, 0)</f>
        <v>0</v>
      </c>
      <c r="U286">
        <f t="shared" ref="U286:U333" si="185">IF(O286="외주비", J286, 0)</f>
        <v>0</v>
      </c>
      <c r="V286">
        <f t="shared" ref="V286:V333" si="186">IF(O286="장비비", J286, 0)</f>
        <v>0</v>
      </c>
      <c r="W286">
        <f t="shared" ref="W286:W333" si="187">IF(O286="폐기물처리비", K286, 0)</f>
        <v>0</v>
      </c>
      <c r="X286">
        <f t="shared" ref="X286:X333" si="188">IF(O286="가설비", J286, 0)</f>
        <v>0</v>
      </c>
      <c r="Y286">
        <f t="shared" ref="Y286:Y333" si="189">IF(O286="잡비제외분", F286, 0)</f>
        <v>0</v>
      </c>
      <c r="Z286">
        <f t="shared" ref="Z286:Z333" si="190">IF(O286="사급자재대", K286, 0)</f>
        <v>0</v>
      </c>
      <c r="AA286">
        <f t="shared" ref="AA286:AA333" si="191">IF(O286="관급자재대", K286, 0)</f>
        <v>0</v>
      </c>
      <c r="AB286">
        <f t="shared" ref="AB286:AB333" si="192">IF(O286="작업부산물1", K286, 0)</f>
        <v>0</v>
      </c>
      <c r="AC286">
        <f t="shared" ref="AC286:AC333" si="193">IF(O286="소방시설공사업 배상책임공제", K286, 0)</f>
        <v>0</v>
      </c>
      <c r="AD286">
        <f t="shared" ref="AD286:AD333" si="194">IF(O286="부가가치세", K286, 0)</f>
        <v>0</v>
      </c>
      <c r="AE286">
        <f t="shared" ref="AE286:AE333" si="195">IF(O286="T. A. B 공 사", K286, 0)</f>
        <v>0</v>
      </c>
      <c r="AF286">
        <f t="shared" ref="AF286:AF333" si="196">IF(O286="자동제어공사", K286, 0)</f>
        <v>0</v>
      </c>
      <c r="AG286">
        <f t="shared" ref="AG286:AG333" si="197">IF(O286="품 질 관 리", K286, 0)</f>
        <v>0</v>
      </c>
      <c r="AH286">
        <f t="shared" ref="AH286:AH333" si="198">IF(O286="재 해 예 방 기 술 지 도", K286, 0)</f>
        <v>0</v>
      </c>
      <c r="AI286">
        <f t="shared" ref="AI286:AI333" si="199">IF(O286="상수도인입분당금", K286, 0)</f>
        <v>0</v>
      </c>
      <c r="AJ286">
        <f t="shared" ref="AJ286:AJ333" si="200">IF(O286="", K286, 0)</f>
        <v>0</v>
      </c>
      <c r="AK286">
        <f t="shared" ref="AK286:AK333" si="201">IF(O286="사용자항목10", K286, 0)</f>
        <v>0</v>
      </c>
      <c r="AL286">
        <f t="shared" ref="AL286:AL333" si="202">IF(O286="사용자항목11", K286, 0)</f>
        <v>0</v>
      </c>
      <c r="AM286">
        <f t="shared" ref="AM286:AM333" si="203">IF(O286="사용자항목12", K286, 0)</f>
        <v>0</v>
      </c>
      <c r="AN286">
        <f t="shared" ref="AN286:AN333" si="204">IF(O286="사용자항목13", K286, 0)</f>
        <v>0</v>
      </c>
      <c r="AO286">
        <f t="shared" ref="AO286:AO333" si="205">IF(O286="사용자항목14", K286, 0)</f>
        <v>0</v>
      </c>
      <c r="AP286">
        <f t="shared" ref="AP286:AP333" si="206">IF(O286="사용자항목15", K286, 0)</f>
        <v>0</v>
      </c>
      <c r="AQ286">
        <f t="shared" ref="AQ286:AQ333" si="207">IF(O286="사용자항목16", K286, 0)</f>
        <v>0</v>
      </c>
      <c r="AR286">
        <f t="shared" ref="AR286:AR333" si="208">IF(O286="사용자항목17", K286, 0)</f>
        <v>0</v>
      </c>
      <c r="AS286">
        <f t="shared" ref="AS286:AS333" si="209">IF(O286="사용자항목18", K286, 0)</f>
        <v>0</v>
      </c>
      <c r="AT286">
        <f t="shared" ref="AT286:AT333" si="210">IF(O286="사용자항목19", K286, 0)</f>
        <v>0</v>
      </c>
    </row>
    <row r="287" spans="1:50" ht="20.100000000000001" customHeight="1">
      <c r="A287" s="38" t="s">
        <v>51</v>
      </c>
      <c r="B287" s="38" t="s">
        <v>55</v>
      </c>
      <c r="C287" s="39" t="s">
        <v>53</v>
      </c>
      <c r="D287" s="50">
        <f>공량산출서!F130</f>
        <v>0</v>
      </c>
      <c r="E287" s="50"/>
      <c r="F287" s="50">
        <f>ROUNDDOWN(D287*E287, 0)</f>
        <v>0</v>
      </c>
      <c r="G287" s="50">
        <v>0</v>
      </c>
      <c r="H287" s="50">
        <f>ROUNDDOWN(D287*G287, 0)</f>
        <v>0</v>
      </c>
      <c r="I287" s="50">
        <v>0</v>
      </c>
      <c r="J287" s="50">
        <f>ROUNDDOWN(D287*I287, 0)</f>
        <v>0</v>
      </c>
      <c r="K287" s="50">
        <f t="shared" si="180"/>
        <v>0</v>
      </c>
      <c r="L287" s="40"/>
      <c r="N287" t="str">
        <f>"04"</f>
        <v>04</v>
      </c>
      <c r="O287" s="1" t="s">
        <v>281</v>
      </c>
      <c r="P287">
        <v>1</v>
      </c>
      <c r="Q287">
        <f t="shared" si="181"/>
        <v>0</v>
      </c>
      <c r="R287">
        <f t="shared" si="182"/>
        <v>0</v>
      </c>
      <c r="S287">
        <f t="shared" si="183"/>
        <v>0</v>
      </c>
      <c r="T287">
        <f t="shared" si="184"/>
        <v>0</v>
      </c>
      <c r="U287">
        <f t="shared" si="185"/>
        <v>0</v>
      </c>
      <c r="V287">
        <f t="shared" si="186"/>
        <v>0</v>
      </c>
      <c r="W287">
        <f t="shared" si="187"/>
        <v>0</v>
      </c>
      <c r="X287">
        <f t="shared" si="188"/>
        <v>0</v>
      </c>
      <c r="Y287">
        <f t="shared" si="189"/>
        <v>0</v>
      </c>
      <c r="Z287">
        <f t="shared" si="190"/>
        <v>0</v>
      </c>
      <c r="AA287">
        <f t="shared" si="191"/>
        <v>0</v>
      </c>
      <c r="AB287">
        <f t="shared" si="192"/>
        <v>0</v>
      </c>
      <c r="AC287">
        <f t="shared" si="193"/>
        <v>0</v>
      </c>
      <c r="AD287">
        <f t="shared" si="194"/>
        <v>0</v>
      </c>
      <c r="AE287">
        <f t="shared" si="195"/>
        <v>0</v>
      </c>
      <c r="AF287">
        <f t="shared" si="196"/>
        <v>0</v>
      </c>
      <c r="AG287">
        <f t="shared" si="197"/>
        <v>0</v>
      </c>
      <c r="AH287">
        <f t="shared" si="198"/>
        <v>0</v>
      </c>
      <c r="AI287">
        <f t="shared" si="199"/>
        <v>0</v>
      </c>
      <c r="AJ287">
        <f t="shared" si="200"/>
        <v>0</v>
      </c>
      <c r="AK287">
        <f t="shared" si="201"/>
        <v>0</v>
      </c>
      <c r="AL287">
        <f t="shared" si="202"/>
        <v>0</v>
      </c>
      <c r="AM287">
        <f t="shared" si="203"/>
        <v>0</v>
      </c>
      <c r="AN287">
        <f t="shared" si="204"/>
        <v>0</v>
      </c>
      <c r="AO287">
        <f t="shared" si="205"/>
        <v>0</v>
      </c>
      <c r="AP287">
        <f t="shared" si="206"/>
        <v>0</v>
      </c>
      <c r="AQ287">
        <f t="shared" si="207"/>
        <v>0</v>
      </c>
      <c r="AR287">
        <f t="shared" si="208"/>
        <v>0</v>
      </c>
      <c r="AS287">
        <f t="shared" si="209"/>
        <v>0</v>
      </c>
      <c r="AT287">
        <f t="shared" si="210"/>
        <v>0</v>
      </c>
    </row>
    <row r="288" spans="1:50" ht="20.100000000000001" customHeight="1">
      <c r="A288" s="38" t="s">
        <v>57</v>
      </c>
      <c r="B288" s="38" t="s">
        <v>58</v>
      </c>
      <c r="C288" s="39" t="s">
        <v>53</v>
      </c>
      <c r="D288" s="50">
        <f>공량산출서!F132</f>
        <v>0</v>
      </c>
      <c r="E288" s="50"/>
      <c r="F288" s="50">
        <f>ROUNDDOWN(D288*E288, 0)</f>
        <v>0</v>
      </c>
      <c r="G288" s="50">
        <v>0</v>
      </c>
      <c r="H288" s="50">
        <f>ROUNDDOWN(D288*G288, 0)</f>
        <v>0</v>
      </c>
      <c r="I288" s="50">
        <v>0</v>
      </c>
      <c r="J288" s="50">
        <f>ROUNDDOWN(D288*I288, 0)</f>
        <v>0</v>
      </c>
      <c r="K288" s="50">
        <f t="shared" si="180"/>
        <v>0</v>
      </c>
      <c r="L288" s="40"/>
      <c r="N288" t="str">
        <f>"04"</f>
        <v>04</v>
      </c>
      <c r="O288" s="1" t="s">
        <v>281</v>
      </c>
      <c r="P288">
        <v>1</v>
      </c>
      <c r="Q288">
        <f t="shared" si="181"/>
        <v>0</v>
      </c>
      <c r="R288">
        <f t="shared" si="182"/>
        <v>0</v>
      </c>
      <c r="S288">
        <f t="shared" si="183"/>
        <v>0</v>
      </c>
      <c r="T288">
        <f t="shared" si="184"/>
        <v>0</v>
      </c>
      <c r="U288">
        <f t="shared" si="185"/>
        <v>0</v>
      </c>
      <c r="V288">
        <f t="shared" si="186"/>
        <v>0</v>
      </c>
      <c r="W288">
        <f t="shared" si="187"/>
        <v>0</v>
      </c>
      <c r="X288">
        <f t="shared" si="188"/>
        <v>0</v>
      </c>
      <c r="Y288">
        <f t="shared" si="189"/>
        <v>0</v>
      </c>
      <c r="Z288">
        <f t="shared" si="190"/>
        <v>0</v>
      </c>
      <c r="AA288">
        <f t="shared" si="191"/>
        <v>0</v>
      </c>
      <c r="AB288">
        <f t="shared" si="192"/>
        <v>0</v>
      </c>
      <c r="AC288">
        <f t="shared" si="193"/>
        <v>0</v>
      </c>
      <c r="AD288">
        <f t="shared" si="194"/>
        <v>0</v>
      </c>
      <c r="AE288">
        <f t="shared" si="195"/>
        <v>0</v>
      </c>
      <c r="AF288">
        <f t="shared" si="196"/>
        <v>0</v>
      </c>
      <c r="AG288">
        <f t="shared" si="197"/>
        <v>0</v>
      </c>
      <c r="AH288">
        <f t="shared" si="198"/>
        <v>0</v>
      </c>
      <c r="AI288">
        <f t="shared" si="199"/>
        <v>0</v>
      </c>
      <c r="AJ288">
        <f t="shared" si="200"/>
        <v>0</v>
      </c>
      <c r="AK288">
        <f t="shared" si="201"/>
        <v>0</v>
      </c>
      <c r="AL288">
        <f t="shared" si="202"/>
        <v>0</v>
      </c>
      <c r="AM288">
        <f t="shared" si="203"/>
        <v>0</v>
      </c>
      <c r="AN288">
        <f t="shared" si="204"/>
        <v>0</v>
      </c>
      <c r="AO288">
        <f t="shared" si="205"/>
        <v>0</v>
      </c>
      <c r="AP288">
        <f t="shared" si="206"/>
        <v>0</v>
      </c>
      <c r="AQ288">
        <f t="shared" si="207"/>
        <v>0</v>
      </c>
      <c r="AR288">
        <f t="shared" si="208"/>
        <v>0</v>
      </c>
      <c r="AS288">
        <f t="shared" si="209"/>
        <v>0</v>
      </c>
      <c r="AT288">
        <f t="shared" si="210"/>
        <v>0</v>
      </c>
    </row>
    <row r="289" spans="1:50" ht="20.100000000000001" customHeight="1">
      <c r="A289" s="38" t="s">
        <v>57</v>
      </c>
      <c r="B289" s="38" t="s">
        <v>93</v>
      </c>
      <c r="C289" s="39" t="s">
        <v>53</v>
      </c>
      <c r="D289" s="50">
        <f>공량산출서!F134</f>
        <v>0</v>
      </c>
      <c r="E289" s="50"/>
      <c r="F289" s="50">
        <f>ROUNDDOWN(D289*E289, 0)</f>
        <v>0</v>
      </c>
      <c r="G289" s="50">
        <v>0</v>
      </c>
      <c r="H289" s="50">
        <f>ROUNDDOWN(D289*G289, 0)</f>
        <v>0</v>
      </c>
      <c r="I289" s="50">
        <v>0</v>
      </c>
      <c r="J289" s="50">
        <f>ROUNDDOWN(D289*I289, 0)</f>
        <v>0</v>
      </c>
      <c r="K289" s="50">
        <f t="shared" si="180"/>
        <v>0</v>
      </c>
      <c r="L289" s="40"/>
      <c r="N289" t="str">
        <f>"04"</f>
        <v>04</v>
      </c>
      <c r="O289" s="1" t="s">
        <v>281</v>
      </c>
      <c r="P289">
        <v>1</v>
      </c>
      <c r="Q289">
        <f t="shared" si="181"/>
        <v>0</v>
      </c>
      <c r="R289">
        <f t="shared" si="182"/>
        <v>0</v>
      </c>
      <c r="S289">
        <f t="shared" si="183"/>
        <v>0</v>
      </c>
      <c r="T289">
        <f t="shared" si="184"/>
        <v>0</v>
      </c>
      <c r="U289">
        <f t="shared" si="185"/>
        <v>0</v>
      </c>
      <c r="V289">
        <f t="shared" si="186"/>
        <v>0</v>
      </c>
      <c r="W289">
        <f t="shared" si="187"/>
        <v>0</v>
      </c>
      <c r="X289">
        <f t="shared" si="188"/>
        <v>0</v>
      </c>
      <c r="Y289">
        <f t="shared" si="189"/>
        <v>0</v>
      </c>
      <c r="Z289">
        <f t="shared" si="190"/>
        <v>0</v>
      </c>
      <c r="AA289">
        <f t="shared" si="191"/>
        <v>0</v>
      </c>
      <c r="AB289">
        <f t="shared" si="192"/>
        <v>0</v>
      </c>
      <c r="AC289">
        <f t="shared" si="193"/>
        <v>0</v>
      </c>
      <c r="AD289">
        <f t="shared" si="194"/>
        <v>0</v>
      </c>
      <c r="AE289">
        <f t="shared" si="195"/>
        <v>0</v>
      </c>
      <c r="AF289">
        <f t="shared" si="196"/>
        <v>0</v>
      </c>
      <c r="AG289">
        <f t="shared" si="197"/>
        <v>0</v>
      </c>
      <c r="AH289">
        <f t="shared" si="198"/>
        <v>0</v>
      </c>
      <c r="AI289">
        <f t="shared" si="199"/>
        <v>0</v>
      </c>
      <c r="AJ289">
        <f t="shared" si="200"/>
        <v>0</v>
      </c>
      <c r="AK289">
        <f t="shared" si="201"/>
        <v>0</v>
      </c>
      <c r="AL289">
        <f t="shared" si="202"/>
        <v>0</v>
      </c>
      <c r="AM289">
        <f t="shared" si="203"/>
        <v>0</v>
      </c>
      <c r="AN289">
        <f t="shared" si="204"/>
        <v>0</v>
      </c>
      <c r="AO289">
        <f t="shared" si="205"/>
        <v>0</v>
      </c>
      <c r="AP289">
        <f t="shared" si="206"/>
        <v>0</v>
      </c>
      <c r="AQ289">
        <f t="shared" si="207"/>
        <v>0</v>
      </c>
      <c r="AR289">
        <f t="shared" si="208"/>
        <v>0</v>
      </c>
      <c r="AS289">
        <f t="shared" si="209"/>
        <v>0</v>
      </c>
      <c r="AT289">
        <f t="shared" si="210"/>
        <v>0</v>
      </c>
    </row>
    <row r="290" spans="1:50" ht="20.100000000000001" customHeight="1">
      <c r="A290" s="38" t="s">
        <v>296</v>
      </c>
      <c r="B290" s="42" t="str">
        <f>"배관의 " &amp; M290*100 &amp; "%"</f>
        <v>배관의 2%</v>
      </c>
      <c r="C290" s="39" t="s">
        <v>1</v>
      </c>
      <c r="D290" s="50">
        <v>1</v>
      </c>
      <c r="E290" s="50"/>
      <c r="F290" s="50">
        <f>ROUNDDOWN((E290)*M290, 0)</f>
        <v>0</v>
      </c>
      <c r="G290" s="50"/>
      <c r="H290" s="50"/>
      <c r="I290" s="50"/>
      <c r="J290" s="50"/>
      <c r="K290" s="50">
        <f t="shared" si="180"/>
        <v>0</v>
      </c>
      <c r="L290" s="40"/>
      <c r="M290">
        <v>0.02</v>
      </c>
      <c r="N290" t="str">
        <f>""</f>
        <v/>
      </c>
      <c r="O290" s="1" t="s">
        <v>281</v>
      </c>
      <c r="P290">
        <v>1</v>
      </c>
      <c r="Q290">
        <f t="shared" si="181"/>
        <v>0</v>
      </c>
      <c r="R290">
        <f t="shared" si="182"/>
        <v>0</v>
      </c>
      <c r="S290">
        <f t="shared" si="183"/>
        <v>0</v>
      </c>
      <c r="T290">
        <f t="shared" si="184"/>
        <v>0</v>
      </c>
      <c r="U290">
        <f t="shared" si="185"/>
        <v>0</v>
      </c>
      <c r="V290">
        <f t="shared" si="186"/>
        <v>0</v>
      </c>
      <c r="W290">
        <f t="shared" si="187"/>
        <v>0</v>
      </c>
      <c r="X290">
        <f t="shared" si="188"/>
        <v>0</v>
      </c>
      <c r="Y290">
        <f t="shared" si="189"/>
        <v>0</v>
      </c>
      <c r="Z290">
        <f t="shared" si="190"/>
        <v>0</v>
      </c>
      <c r="AA290">
        <f t="shared" si="191"/>
        <v>0</v>
      </c>
      <c r="AB290">
        <f t="shared" si="192"/>
        <v>0</v>
      </c>
      <c r="AC290">
        <f t="shared" si="193"/>
        <v>0</v>
      </c>
      <c r="AD290">
        <f t="shared" si="194"/>
        <v>0</v>
      </c>
      <c r="AE290">
        <f t="shared" si="195"/>
        <v>0</v>
      </c>
      <c r="AF290">
        <f t="shared" si="196"/>
        <v>0</v>
      </c>
      <c r="AG290">
        <f t="shared" si="197"/>
        <v>0</v>
      </c>
      <c r="AH290">
        <f t="shared" si="198"/>
        <v>0</v>
      </c>
      <c r="AI290">
        <f t="shared" si="199"/>
        <v>0</v>
      </c>
      <c r="AJ290">
        <f t="shared" si="200"/>
        <v>0</v>
      </c>
      <c r="AK290">
        <f t="shared" si="201"/>
        <v>0</v>
      </c>
      <c r="AL290">
        <f t="shared" si="202"/>
        <v>0</v>
      </c>
      <c r="AM290">
        <f t="shared" si="203"/>
        <v>0</v>
      </c>
      <c r="AN290">
        <f t="shared" si="204"/>
        <v>0</v>
      </c>
      <c r="AO290">
        <f t="shared" si="205"/>
        <v>0</v>
      </c>
      <c r="AP290">
        <f t="shared" si="206"/>
        <v>0</v>
      </c>
      <c r="AQ290">
        <f t="shared" si="207"/>
        <v>0</v>
      </c>
      <c r="AR290">
        <f t="shared" si="208"/>
        <v>0</v>
      </c>
      <c r="AS290">
        <f t="shared" si="209"/>
        <v>0</v>
      </c>
      <c r="AT290">
        <f t="shared" si="210"/>
        <v>0</v>
      </c>
      <c r="AV290" s="1" t="s">
        <v>290</v>
      </c>
      <c r="AW290" s="1" t="s">
        <v>291</v>
      </c>
    </row>
    <row r="291" spans="1:50" ht="20.100000000000001" customHeight="1">
      <c r="A291" s="38" t="s">
        <v>591</v>
      </c>
      <c r="B291" s="42" t="str">
        <f>"관의 " &amp; M291*100 &amp; "%"</f>
        <v>관의 2%</v>
      </c>
      <c r="C291" s="39" t="s">
        <v>1</v>
      </c>
      <c r="D291" s="50">
        <v>1</v>
      </c>
      <c r="E291" s="50"/>
      <c r="F291" s="50">
        <f>ROUNDDOWN((E291)*M291, 0)</f>
        <v>0</v>
      </c>
      <c r="G291" s="50"/>
      <c r="H291" s="50"/>
      <c r="I291" s="50"/>
      <c r="J291" s="50"/>
      <c r="K291" s="50">
        <f t="shared" si="180"/>
        <v>0</v>
      </c>
      <c r="L291" s="40"/>
      <c r="M291">
        <v>0.02</v>
      </c>
      <c r="N291" t="str">
        <f>""</f>
        <v/>
      </c>
      <c r="O291" s="1" t="s">
        <v>281</v>
      </c>
      <c r="P291">
        <v>1</v>
      </c>
      <c r="Q291">
        <f t="shared" si="181"/>
        <v>0</v>
      </c>
      <c r="R291">
        <f t="shared" si="182"/>
        <v>0</v>
      </c>
      <c r="S291">
        <f t="shared" si="183"/>
        <v>0</v>
      </c>
      <c r="T291">
        <f t="shared" si="184"/>
        <v>0</v>
      </c>
      <c r="U291">
        <f t="shared" si="185"/>
        <v>0</v>
      </c>
      <c r="V291">
        <f t="shared" si="186"/>
        <v>0</v>
      </c>
      <c r="W291">
        <f t="shared" si="187"/>
        <v>0</v>
      </c>
      <c r="X291">
        <f t="shared" si="188"/>
        <v>0</v>
      </c>
      <c r="Y291">
        <f t="shared" si="189"/>
        <v>0</v>
      </c>
      <c r="Z291">
        <f t="shared" si="190"/>
        <v>0</v>
      </c>
      <c r="AA291">
        <f t="shared" si="191"/>
        <v>0</v>
      </c>
      <c r="AB291">
        <f t="shared" si="192"/>
        <v>0</v>
      </c>
      <c r="AC291">
        <f t="shared" si="193"/>
        <v>0</v>
      </c>
      <c r="AD291">
        <f t="shared" si="194"/>
        <v>0</v>
      </c>
      <c r="AE291">
        <f t="shared" si="195"/>
        <v>0</v>
      </c>
      <c r="AF291">
        <f t="shared" si="196"/>
        <v>0</v>
      </c>
      <c r="AG291">
        <f t="shared" si="197"/>
        <v>0</v>
      </c>
      <c r="AH291">
        <f t="shared" si="198"/>
        <v>0</v>
      </c>
      <c r="AI291">
        <f t="shared" si="199"/>
        <v>0</v>
      </c>
      <c r="AJ291">
        <f t="shared" si="200"/>
        <v>0</v>
      </c>
      <c r="AK291">
        <f t="shared" si="201"/>
        <v>0</v>
      </c>
      <c r="AL291">
        <f t="shared" si="202"/>
        <v>0</v>
      </c>
      <c r="AM291">
        <f t="shared" si="203"/>
        <v>0</v>
      </c>
      <c r="AN291">
        <f t="shared" si="204"/>
        <v>0</v>
      </c>
      <c r="AO291">
        <f t="shared" si="205"/>
        <v>0</v>
      </c>
      <c r="AP291">
        <f t="shared" si="206"/>
        <v>0</v>
      </c>
      <c r="AQ291">
        <f t="shared" si="207"/>
        <v>0</v>
      </c>
      <c r="AR291">
        <f t="shared" si="208"/>
        <v>0</v>
      </c>
      <c r="AS291">
        <f t="shared" si="209"/>
        <v>0</v>
      </c>
      <c r="AT291">
        <f t="shared" si="210"/>
        <v>0</v>
      </c>
      <c r="AV291" s="1" t="s">
        <v>290</v>
      </c>
      <c r="AW291" s="1" t="s">
        <v>291</v>
      </c>
    </row>
    <row r="292" spans="1:50" ht="20.100000000000001" customHeight="1">
      <c r="A292" s="38" t="s">
        <v>327</v>
      </c>
      <c r="B292" s="38" t="s">
        <v>328</v>
      </c>
      <c r="C292" s="39" t="s">
        <v>53</v>
      </c>
      <c r="D292" s="50">
        <v>1</v>
      </c>
      <c r="E292" s="50"/>
      <c r="F292" s="50">
        <f t="shared" ref="F292:F332" si="211">ROUNDDOWN(D292*E292, 0)</f>
        <v>0</v>
      </c>
      <c r="G292" s="50"/>
      <c r="H292" s="50">
        <f t="shared" ref="H292:H332" si="212">ROUNDDOWN(D292*G292, 0)</f>
        <v>0</v>
      </c>
      <c r="I292" s="50">
        <f>ROUNDUP(일위대가목록!K8, 0)</f>
        <v>0</v>
      </c>
      <c r="J292" s="50">
        <f t="shared" ref="J292:J332" si="213">ROUNDDOWN(D292*I292, 0)</f>
        <v>0</v>
      </c>
      <c r="K292" s="50">
        <f t="shared" si="180"/>
        <v>0</v>
      </c>
      <c r="L292" s="41" t="s">
        <v>329</v>
      </c>
      <c r="N292" t="str">
        <f>""</f>
        <v/>
      </c>
      <c r="O292" s="1" t="s">
        <v>281</v>
      </c>
      <c r="P292">
        <v>1</v>
      </c>
      <c r="Q292">
        <f t="shared" si="181"/>
        <v>0</v>
      </c>
      <c r="R292">
        <f t="shared" si="182"/>
        <v>0</v>
      </c>
      <c r="S292">
        <f t="shared" si="183"/>
        <v>0</v>
      </c>
      <c r="T292">
        <f t="shared" si="184"/>
        <v>0</v>
      </c>
      <c r="U292">
        <f t="shared" si="185"/>
        <v>0</v>
      </c>
      <c r="V292">
        <f t="shared" si="186"/>
        <v>0</v>
      </c>
      <c r="W292">
        <f t="shared" si="187"/>
        <v>0</v>
      </c>
      <c r="X292">
        <f t="shared" si="188"/>
        <v>0</v>
      </c>
      <c r="Y292">
        <f t="shared" si="189"/>
        <v>0</v>
      </c>
      <c r="Z292">
        <f t="shared" si="190"/>
        <v>0</v>
      </c>
      <c r="AA292">
        <f t="shared" si="191"/>
        <v>0</v>
      </c>
      <c r="AB292">
        <f t="shared" si="192"/>
        <v>0</v>
      </c>
      <c r="AC292">
        <f t="shared" si="193"/>
        <v>0</v>
      </c>
      <c r="AD292">
        <f t="shared" si="194"/>
        <v>0</v>
      </c>
      <c r="AE292">
        <f t="shared" si="195"/>
        <v>0</v>
      </c>
      <c r="AF292">
        <f t="shared" si="196"/>
        <v>0</v>
      </c>
      <c r="AG292">
        <f t="shared" si="197"/>
        <v>0</v>
      </c>
      <c r="AH292">
        <f t="shared" si="198"/>
        <v>0</v>
      </c>
      <c r="AI292">
        <f t="shared" si="199"/>
        <v>0</v>
      </c>
      <c r="AJ292">
        <f t="shared" si="200"/>
        <v>0</v>
      </c>
      <c r="AK292">
        <f t="shared" si="201"/>
        <v>0</v>
      </c>
      <c r="AL292">
        <f t="shared" si="202"/>
        <v>0</v>
      </c>
      <c r="AM292">
        <f t="shared" si="203"/>
        <v>0</v>
      </c>
      <c r="AN292">
        <f t="shared" si="204"/>
        <v>0</v>
      </c>
      <c r="AO292">
        <f t="shared" si="205"/>
        <v>0</v>
      </c>
      <c r="AP292">
        <f t="shared" si="206"/>
        <v>0</v>
      </c>
      <c r="AQ292">
        <f t="shared" si="207"/>
        <v>0</v>
      </c>
      <c r="AR292">
        <f t="shared" si="208"/>
        <v>0</v>
      </c>
      <c r="AS292">
        <f t="shared" si="209"/>
        <v>0</v>
      </c>
      <c r="AT292">
        <f t="shared" si="210"/>
        <v>0</v>
      </c>
    </row>
    <row r="293" spans="1:50" ht="20.100000000000001" customHeight="1">
      <c r="A293" s="38" t="s">
        <v>327</v>
      </c>
      <c r="B293" s="38" t="s">
        <v>414</v>
      </c>
      <c r="C293" s="39" t="s">
        <v>53</v>
      </c>
      <c r="D293" s="50">
        <v>1</v>
      </c>
      <c r="E293" s="50"/>
      <c r="F293" s="50">
        <f t="shared" si="211"/>
        <v>0</v>
      </c>
      <c r="G293" s="50"/>
      <c r="H293" s="50">
        <f t="shared" si="212"/>
        <v>0</v>
      </c>
      <c r="I293" s="50">
        <f>ROUNDUP(일위대가목록!K9, 0)</f>
        <v>0</v>
      </c>
      <c r="J293" s="50">
        <f t="shared" si="213"/>
        <v>0</v>
      </c>
      <c r="K293" s="50">
        <f t="shared" si="180"/>
        <v>0</v>
      </c>
      <c r="L293" s="41" t="s">
        <v>413</v>
      </c>
      <c r="N293" t="str">
        <f>""</f>
        <v/>
      </c>
      <c r="O293" s="1" t="s">
        <v>281</v>
      </c>
      <c r="P293">
        <v>1</v>
      </c>
      <c r="Q293">
        <f t="shared" si="181"/>
        <v>0</v>
      </c>
      <c r="R293">
        <f t="shared" si="182"/>
        <v>0</v>
      </c>
      <c r="S293">
        <f t="shared" si="183"/>
        <v>0</v>
      </c>
      <c r="T293">
        <f t="shared" si="184"/>
        <v>0</v>
      </c>
      <c r="U293">
        <f t="shared" si="185"/>
        <v>0</v>
      </c>
      <c r="V293">
        <f t="shared" si="186"/>
        <v>0</v>
      </c>
      <c r="W293">
        <f t="shared" si="187"/>
        <v>0</v>
      </c>
      <c r="X293">
        <f t="shared" si="188"/>
        <v>0</v>
      </c>
      <c r="Y293">
        <f t="shared" si="189"/>
        <v>0</v>
      </c>
      <c r="Z293">
        <f t="shared" si="190"/>
        <v>0</v>
      </c>
      <c r="AA293">
        <f t="shared" si="191"/>
        <v>0</v>
      </c>
      <c r="AB293">
        <f t="shared" si="192"/>
        <v>0</v>
      </c>
      <c r="AC293">
        <f t="shared" si="193"/>
        <v>0</v>
      </c>
      <c r="AD293">
        <f t="shared" si="194"/>
        <v>0</v>
      </c>
      <c r="AE293">
        <f t="shared" si="195"/>
        <v>0</v>
      </c>
      <c r="AF293">
        <f t="shared" si="196"/>
        <v>0</v>
      </c>
      <c r="AG293">
        <f t="shared" si="197"/>
        <v>0</v>
      </c>
      <c r="AH293">
        <f t="shared" si="198"/>
        <v>0</v>
      </c>
      <c r="AI293">
        <f t="shared" si="199"/>
        <v>0</v>
      </c>
      <c r="AJ293">
        <f t="shared" si="200"/>
        <v>0</v>
      </c>
      <c r="AK293">
        <f t="shared" si="201"/>
        <v>0</v>
      </c>
      <c r="AL293">
        <f t="shared" si="202"/>
        <v>0</v>
      </c>
      <c r="AM293">
        <f t="shared" si="203"/>
        <v>0</v>
      </c>
      <c r="AN293">
        <f t="shared" si="204"/>
        <v>0</v>
      </c>
      <c r="AO293">
        <f t="shared" si="205"/>
        <v>0</v>
      </c>
      <c r="AP293">
        <f t="shared" si="206"/>
        <v>0</v>
      </c>
      <c r="AQ293">
        <f t="shared" si="207"/>
        <v>0</v>
      </c>
      <c r="AR293">
        <f t="shared" si="208"/>
        <v>0</v>
      </c>
      <c r="AS293">
        <f t="shared" si="209"/>
        <v>0</v>
      </c>
      <c r="AT293">
        <f t="shared" si="210"/>
        <v>0</v>
      </c>
    </row>
    <row r="294" spans="1:50" ht="20.100000000000001" customHeight="1">
      <c r="A294" s="38" t="s">
        <v>327</v>
      </c>
      <c r="B294" s="38" t="s">
        <v>416</v>
      </c>
      <c r="C294" s="39" t="s">
        <v>53</v>
      </c>
      <c r="D294" s="50">
        <v>6</v>
      </c>
      <c r="E294" s="50"/>
      <c r="F294" s="50">
        <f t="shared" si="211"/>
        <v>0</v>
      </c>
      <c r="G294" s="50"/>
      <c r="H294" s="50">
        <f t="shared" si="212"/>
        <v>0</v>
      </c>
      <c r="I294" s="50">
        <f>ROUNDUP(일위대가목록!K10, 0)</f>
        <v>0</v>
      </c>
      <c r="J294" s="50">
        <f t="shared" si="213"/>
        <v>0</v>
      </c>
      <c r="K294" s="50">
        <f t="shared" si="180"/>
        <v>0</v>
      </c>
      <c r="L294" s="41" t="s">
        <v>415</v>
      </c>
      <c r="N294" t="str">
        <f>""</f>
        <v/>
      </c>
      <c r="O294" s="1" t="s">
        <v>281</v>
      </c>
      <c r="P294">
        <v>1</v>
      </c>
      <c r="Q294">
        <f t="shared" si="181"/>
        <v>0</v>
      </c>
      <c r="R294">
        <f t="shared" si="182"/>
        <v>0</v>
      </c>
      <c r="S294">
        <f t="shared" si="183"/>
        <v>0</v>
      </c>
      <c r="T294">
        <f t="shared" si="184"/>
        <v>0</v>
      </c>
      <c r="U294">
        <f t="shared" si="185"/>
        <v>0</v>
      </c>
      <c r="V294">
        <f t="shared" si="186"/>
        <v>0</v>
      </c>
      <c r="W294">
        <f t="shared" si="187"/>
        <v>0</v>
      </c>
      <c r="X294">
        <f t="shared" si="188"/>
        <v>0</v>
      </c>
      <c r="Y294">
        <f t="shared" si="189"/>
        <v>0</v>
      </c>
      <c r="Z294">
        <f t="shared" si="190"/>
        <v>0</v>
      </c>
      <c r="AA294">
        <f t="shared" si="191"/>
        <v>0</v>
      </c>
      <c r="AB294">
        <f t="shared" si="192"/>
        <v>0</v>
      </c>
      <c r="AC294">
        <f t="shared" si="193"/>
        <v>0</v>
      </c>
      <c r="AD294">
        <f t="shared" si="194"/>
        <v>0</v>
      </c>
      <c r="AE294">
        <f t="shared" si="195"/>
        <v>0</v>
      </c>
      <c r="AF294">
        <f t="shared" si="196"/>
        <v>0</v>
      </c>
      <c r="AG294">
        <f t="shared" si="197"/>
        <v>0</v>
      </c>
      <c r="AH294">
        <f t="shared" si="198"/>
        <v>0</v>
      </c>
      <c r="AI294">
        <f t="shared" si="199"/>
        <v>0</v>
      </c>
      <c r="AJ294">
        <f t="shared" si="200"/>
        <v>0</v>
      </c>
      <c r="AK294">
        <f t="shared" si="201"/>
        <v>0</v>
      </c>
      <c r="AL294">
        <f t="shared" si="202"/>
        <v>0</v>
      </c>
      <c r="AM294">
        <f t="shared" si="203"/>
        <v>0</v>
      </c>
      <c r="AN294">
        <f t="shared" si="204"/>
        <v>0</v>
      </c>
      <c r="AO294">
        <f t="shared" si="205"/>
        <v>0</v>
      </c>
      <c r="AP294">
        <f t="shared" si="206"/>
        <v>0</v>
      </c>
      <c r="AQ294">
        <f t="shared" si="207"/>
        <v>0</v>
      </c>
      <c r="AR294">
        <f t="shared" si="208"/>
        <v>0</v>
      </c>
      <c r="AS294">
        <f t="shared" si="209"/>
        <v>0</v>
      </c>
      <c r="AT294">
        <f t="shared" si="210"/>
        <v>0</v>
      </c>
    </row>
    <row r="295" spans="1:50" ht="20.100000000000001" customHeight="1">
      <c r="A295" s="38" t="s">
        <v>327</v>
      </c>
      <c r="B295" s="38" t="s">
        <v>420</v>
      </c>
      <c r="C295" s="39" t="s">
        <v>53</v>
      </c>
      <c r="D295" s="50">
        <v>12</v>
      </c>
      <c r="E295" s="50"/>
      <c r="F295" s="50">
        <f t="shared" si="211"/>
        <v>0</v>
      </c>
      <c r="G295" s="50"/>
      <c r="H295" s="50">
        <f t="shared" si="212"/>
        <v>0</v>
      </c>
      <c r="I295" s="50">
        <f>ROUNDUP(일위대가목록!K12, 0)</f>
        <v>0</v>
      </c>
      <c r="J295" s="50">
        <f t="shared" si="213"/>
        <v>0</v>
      </c>
      <c r="K295" s="50">
        <f t="shared" si="180"/>
        <v>0</v>
      </c>
      <c r="L295" s="41" t="s">
        <v>419</v>
      </c>
      <c r="N295" t="str">
        <f>""</f>
        <v/>
      </c>
      <c r="O295" s="1" t="s">
        <v>281</v>
      </c>
      <c r="P295">
        <v>1</v>
      </c>
      <c r="Q295">
        <f t="shared" si="181"/>
        <v>0</v>
      </c>
      <c r="R295">
        <f t="shared" si="182"/>
        <v>0</v>
      </c>
      <c r="S295">
        <f t="shared" si="183"/>
        <v>0</v>
      </c>
      <c r="T295">
        <f t="shared" si="184"/>
        <v>0</v>
      </c>
      <c r="U295">
        <f t="shared" si="185"/>
        <v>0</v>
      </c>
      <c r="V295">
        <f t="shared" si="186"/>
        <v>0</v>
      </c>
      <c r="W295">
        <f t="shared" si="187"/>
        <v>0</v>
      </c>
      <c r="X295">
        <f t="shared" si="188"/>
        <v>0</v>
      </c>
      <c r="Y295">
        <f t="shared" si="189"/>
        <v>0</v>
      </c>
      <c r="Z295">
        <f t="shared" si="190"/>
        <v>0</v>
      </c>
      <c r="AA295">
        <f t="shared" si="191"/>
        <v>0</v>
      </c>
      <c r="AB295">
        <f t="shared" si="192"/>
        <v>0</v>
      </c>
      <c r="AC295">
        <f t="shared" si="193"/>
        <v>0</v>
      </c>
      <c r="AD295">
        <f t="shared" si="194"/>
        <v>0</v>
      </c>
      <c r="AE295">
        <f t="shared" si="195"/>
        <v>0</v>
      </c>
      <c r="AF295">
        <f t="shared" si="196"/>
        <v>0</v>
      </c>
      <c r="AG295">
        <f t="shared" si="197"/>
        <v>0</v>
      </c>
      <c r="AH295">
        <f t="shared" si="198"/>
        <v>0</v>
      </c>
      <c r="AI295">
        <f t="shared" si="199"/>
        <v>0</v>
      </c>
      <c r="AJ295">
        <f t="shared" si="200"/>
        <v>0</v>
      </c>
      <c r="AK295">
        <f t="shared" si="201"/>
        <v>0</v>
      </c>
      <c r="AL295">
        <f t="shared" si="202"/>
        <v>0</v>
      </c>
      <c r="AM295">
        <f t="shared" si="203"/>
        <v>0</v>
      </c>
      <c r="AN295">
        <f t="shared" si="204"/>
        <v>0</v>
      </c>
      <c r="AO295">
        <f t="shared" si="205"/>
        <v>0</v>
      </c>
      <c r="AP295">
        <f t="shared" si="206"/>
        <v>0</v>
      </c>
      <c r="AQ295">
        <f t="shared" si="207"/>
        <v>0</v>
      </c>
      <c r="AR295">
        <f t="shared" si="208"/>
        <v>0</v>
      </c>
      <c r="AS295">
        <f t="shared" si="209"/>
        <v>0</v>
      </c>
      <c r="AT295">
        <f t="shared" si="210"/>
        <v>0</v>
      </c>
    </row>
    <row r="296" spans="1:50" ht="20.100000000000001" customHeight="1">
      <c r="A296" s="38" t="s">
        <v>479</v>
      </c>
      <c r="B296" s="38" t="s">
        <v>480</v>
      </c>
      <c r="C296" s="39" t="s">
        <v>233</v>
      </c>
      <c r="D296" s="50">
        <v>3</v>
      </c>
      <c r="E296" s="50"/>
      <c r="F296" s="50">
        <f t="shared" si="211"/>
        <v>0</v>
      </c>
      <c r="G296" s="50"/>
      <c r="H296" s="50">
        <f t="shared" si="212"/>
        <v>0</v>
      </c>
      <c r="I296" s="50">
        <f>ROUNDUP(일위대가목록!K38, 0)</f>
        <v>0</v>
      </c>
      <c r="J296" s="50">
        <f t="shared" si="213"/>
        <v>0</v>
      </c>
      <c r="K296" s="50">
        <f t="shared" si="180"/>
        <v>0</v>
      </c>
      <c r="L296" s="41" t="s">
        <v>478</v>
      </c>
      <c r="N296" t="str">
        <f>""</f>
        <v/>
      </c>
      <c r="O296" s="1" t="s">
        <v>281</v>
      </c>
      <c r="P296">
        <v>1</v>
      </c>
      <c r="Q296">
        <f t="shared" si="181"/>
        <v>0</v>
      </c>
      <c r="R296">
        <f t="shared" si="182"/>
        <v>0</v>
      </c>
      <c r="S296">
        <f t="shared" si="183"/>
        <v>0</v>
      </c>
      <c r="T296">
        <f t="shared" si="184"/>
        <v>0</v>
      </c>
      <c r="U296">
        <f t="shared" si="185"/>
        <v>0</v>
      </c>
      <c r="V296">
        <f t="shared" si="186"/>
        <v>0</v>
      </c>
      <c r="W296">
        <f t="shared" si="187"/>
        <v>0</v>
      </c>
      <c r="X296">
        <f t="shared" si="188"/>
        <v>0</v>
      </c>
      <c r="Y296">
        <f t="shared" si="189"/>
        <v>0</v>
      </c>
      <c r="Z296">
        <f t="shared" si="190"/>
        <v>0</v>
      </c>
      <c r="AA296">
        <f t="shared" si="191"/>
        <v>0</v>
      </c>
      <c r="AB296">
        <f t="shared" si="192"/>
        <v>0</v>
      </c>
      <c r="AC296">
        <f t="shared" si="193"/>
        <v>0</v>
      </c>
      <c r="AD296">
        <f t="shared" si="194"/>
        <v>0</v>
      </c>
      <c r="AE296">
        <f t="shared" si="195"/>
        <v>0</v>
      </c>
      <c r="AF296">
        <f t="shared" si="196"/>
        <v>0</v>
      </c>
      <c r="AG296">
        <f t="shared" si="197"/>
        <v>0</v>
      </c>
      <c r="AH296">
        <f t="shared" si="198"/>
        <v>0</v>
      </c>
      <c r="AI296">
        <f t="shared" si="199"/>
        <v>0</v>
      </c>
      <c r="AJ296">
        <f t="shared" si="200"/>
        <v>0</v>
      </c>
      <c r="AK296">
        <f t="shared" si="201"/>
        <v>0</v>
      </c>
      <c r="AL296">
        <f t="shared" si="202"/>
        <v>0</v>
      </c>
      <c r="AM296">
        <f t="shared" si="203"/>
        <v>0</v>
      </c>
      <c r="AN296">
        <f t="shared" si="204"/>
        <v>0</v>
      </c>
      <c r="AO296">
        <f t="shared" si="205"/>
        <v>0</v>
      </c>
      <c r="AP296">
        <f t="shared" si="206"/>
        <v>0</v>
      </c>
      <c r="AQ296">
        <f t="shared" si="207"/>
        <v>0</v>
      </c>
      <c r="AR296">
        <f t="shared" si="208"/>
        <v>0</v>
      </c>
      <c r="AS296">
        <f t="shared" si="209"/>
        <v>0</v>
      </c>
      <c r="AT296">
        <f t="shared" si="210"/>
        <v>0</v>
      </c>
      <c r="AX296" s="1" t="s">
        <v>481</v>
      </c>
    </row>
    <row r="297" spans="1:50" ht="20.100000000000001" customHeight="1">
      <c r="A297" s="38" t="s">
        <v>479</v>
      </c>
      <c r="B297" s="38" t="s">
        <v>483</v>
      </c>
      <c r="C297" s="39" t="s">
        <v>233</v>
      </c>
      <c r="D297" s="50">
        <v>3</v>
      </c>
      <c r="E297" s="50"/>
      <c r="F297" s="50">
        <f t="shared" si="211"/>
        <v>0</v>
      </c>
      <c r="G297" s="50"/>
      <c r="H297" s="50">
        <f t="shared" si="212"/>
        <v>0</v>
      </c>
      <c r="I297" s="50">
        <f>ROUNDUP(일위대가목록!K39, 0)</f>
        <v>0</v>
      </c>
      <c r="J297" s="50">
        <f t="shared" si="213"/>
        <v>0</v>
      </c>
      <c r="K297" s="50">
        <f t="shared" si="180"/>
        <v>0</v>
      </c>
      <c r="L297" s="41" t="s">
        <v>482</v>
      </c>
      <c r="N297" t="str">
        <f>""</f>
        <v/>
      </c>
      <c r="O297" s="1" t="s">
        <v>281</v>
      </c>
      <c r="P297">
        <v>1</v>
      </c>
      <c r="Q297">
        <f t="shared" si="181"/>
        <v>0</v>
      </c>
      <c r="R297">
        <f t="shared" si="182"/>
        <v>0</v>
      </c>
      <c r="S297">
        <f t="shared" si="183"/>
        <v>0</v>
      </c>
      <c r="T297">
        <f t="shared" si="184"/>
        <v>0</v>
      </c>
      <c r="U297">
        <f t="shared" si="185"/>
        <v>0</v>
      </c>
      <c r="V297">
        <f t="shared" si="186"/>
        <v>0</v>
      </c>
      <c r="W297">
        <f t="shared" si="187"/>
        <v>0</v>
      </c>
      <c r="X297">
        <f t="shared" si="188"/>
        <v>0</v>
      </c>
      <c r="Y297">
        <f t="shared" si="189"/>
        <v>0</v>
      </c>
      <c r="Z297">
        <f t="shared" si="190"/>
        <v>0</v>
      </c>
      <c r="AA297">
        <f t="shared" si="191"/>
        <v>0</v>
      </c>
      <c r="AB297">
        <f t="shared" si="192"/>
        <v>0</v>
      </c>
      <c r="AC297">
        <f t="shared" si="193"/>
        <v>0</v>
      </c>
      <c r="AD297">
        <f t="shared" si="194"/>
        <v>0</v>
      </c>
      <c r="AE297">
        <f t="shared" si="195"/>
        <v>0</v>
      </c>
      <c r="AF297">
        <f t="shared" si="196"/>
        <v>0</v>
      </c>
      <c r="AG297">
        <f t="shared" si="197"/>
        <v>0</v>
      </c>
      <c r="AH297">
        <f t="shared" si="198"/>
        <v>0</v>
      </c>
      <c r="AI297">
        <f t="shared" si="199"/>
        <v>0</v>
      </c>
      <c r="AJ297">
        <f t="shared" si="200"/>
        <v>0</v>
      </c>
      <c r="AK297">
        <f t="shared" si="201"/>
        <v>0</v>
      </c>
      <c r="AL297">
        <f t="shared" si="202"/>
        <v>0</v>
      </c>
      <c r="AM297">
        <f t="shared" si="203"/>
        <v>0</v>
      </c>
      <c r="AN297">
        <f t="shared" si="204"/>
        <v>0</v>
      </c>
      <c r="AO297">
        <f t="shared" si="205"/>
        <v>0</v>
      </c>
      <c r="AP297">
        <f t="shared" si="206"/>
        <v>0</v>
      </c>
      <c r="AQ297">
        <f t="shared" si="207"/>
        <v>0</v>
      </c>
      <c r="AR297">
        <f t="shared" si="208"/>
        <v>0</v>
      </c>
      <c r="AS297">
        <f t="shared" si="209"/>
        <v>0</v>
      </c>
      <c r="AT297">
        <f t="shared" si="210"/>
        <v>0</v>
      </c>
      <c r="AX297" s="1" t="s">
        <v>481</v>
      </c>
    </row>
    <row r="298" spans="1:50" ht="20.100000000000001" customHeight="1">
      <c r="A298" s="38" t="s">
        <v>479</v>
      </c>
      <c r="B298" s="38" t="s">
        <v>485</v>
      </c>
      <c r="C298" s="39" t="s">
        <v>233</v>
      </c>
      <c r="D298" s="50">
        <v>3</v>
      </c>
      <c r="E298" s="50"/>
      <c r="F298" s="50">
        <f t="shared" si="211"/>
        <v>0</v>
      </c>
      <c r="G298" s="50"/>
      <c r="H298" s="50">
        <f t="shared" si="212"/>
        <v>0</v>
      </c>
      <c r="I298" s="50">
        <f>ROUNDUP(일위대가목록!K40, 0)</f>
        <v>0</v>
      </c>
      <c r="J298" s="50">
        <f t="shared" si="213"/>
        <v>0</v>
      </c>
      <c r="K298" s="50">
        <f t="shared" si="180"/>
        <v>0</v>
      </c>
      <c r="L298" s="41" t="s">
        <v>484</v>
      </c>
      <c r="N298" t="str">
        <f>""</f>
        <v/>
      </c>
      <c r="O298" s="1" t="s">
        <v>281</v>
      </c>
      <c r="P298">
        <v>1</v>
      </c>
      <c r="Q298">
        <f t="shared" si="181"/>
        <v>0</v>
      </c>
      <c r="R298">
        <f t="shared" si="182"/>
        <v>0</v>
      </c>
      <c r="S298">
        <f t="shared" si="183"/>
        <v>0</v>
      </c>
      <c r="T298">
        <f t="shared" si="184"/>
        <v>0</v>
      </c>
      <c r="U298">
        <f t="shared" si="185"/>
        <v>0</v>
      </c>
      <c r="V298">
        <f t="shared" si="186"/>
        <v>0</v>
      </c>
      <c r="W298">
        <f t="shared" si="187"/>
        <v>0</v>
      </c>
      <c r="X298">
        <f t="shared" si="188"/>
        <v>0</v>
      </c>
      <c r="Y298">
        <f t="shared" si="189"/>
        <v>0</v>
      </c>
      <c r="Z298">
        <f t="shared" si="190"/>
        <v>0</v>
      </c>
      <c r="AA298">
        <f t="shared" si="191"/>
        <v>0</v>
      </c>
      <c r="AB298">
        <f t="shared" si="192"/>
        <v>0</v>
      </c>
      <c r="AC298">
        <f t="shared" si="193"/>
        <v>0</v>
      </c>
      <c r="AD298">
        <f t="shared" si="194"/>
        <v>0</v>
      </c>
      <c r="AE298">
        <f t="shared" si="195"/>
        <v>0</v>
      </c>
      <c r="AF298">
        <f t="shared" si="196"/>
        <v>0</v>
      </c>
      <c r="AG298">
        <f t="shared" si="197"/>
        <v>0</v>
      </c>
      <c r="AH298">
        <f t="shared" si="198"/>
        <v>0</v>
      </c>
      <c r="AI298">
        <f t="shared" si="199"/>
        <v>0</v>
      </c>
      <c r="AJ298">
        <f t="shared" si="200"/>
        <v>0</v>
      </c>
      <c r="AK298">
        <f t="shared" si="201"/>
        <v>0</v>
      </c>
      <c r="AL298">
        <f t="shared" si="202"/>
        <v>0</v>
      </c>
      <c r="AM298">
        <f t="shared" si="203"/>
        <v>0</v>
      </c>
      <c r="AN298">
        <f t="shared" si="204"/>
        <v>0</v>
      </c>
      <c r="AO298">
        <f t="shared" si="205"/>
        <v>0</v>
      </c>
      <c r="AP298">
        <f t="shared" si="206"/>
        <v>0</v>
      </c>
      <c r="AQ298">
        <f t="shared" si="207"/>
        <v>0</v>
      </c>
      <c r="AR298">
        <f t="shared" si="208"/>
        <v>0</v>
      </c>
      <c r="AS298">
        <f t="shared" si="209"/>
        <v>0</v>
      </c>
      <c r="AT298">
        <f t="shared" si="210"/>
        <v>0</v>
      </c>
      <c r="AX298" s="1" t="s">
        <v>481</v>
      </c>
    </row>
    <row r="299" spans="1:50" ht="20.100000000000001" customHeight="1">
      <c r="A299" s="38" t="s">
        <v>186</v>
      </c>
      <c r="B299" s="38" t="s">
        <v>189</v>
      </c>
      <c r="C299" s="39" t="s">
        <v>64</v>
      </c>
      <c r="D299" s="50">
        <v>2</v>
      </c>
      <c r="E299" s="50"/>
      <c r="F299" s="50">
        <f t="shared" si="211"/>
        <v>0</v>
      </c>
      <c r="G299" s="50"/>
      <c r="H299" s="50">
        <f t="shared" si="212"/>
        <v>0</v>
      </c>
      <c r="I299" s="50">
        <v>0</v>
      </c>
      <c r="J299" s="50">
        <f t="shared" si="213"/>
        <v>0</v>
      </c>
      <c r="K299" s="50">
        <f t="shared" si="180"/>
        <v>0</v>
      </c>
      <c r="L299" s="40"/>
      <c r="N299" t="str">
        <f t="shared" ref="N299:N305" si="214">"01"</f>
        <v>01</v>
      </c>
      <c r="O299" s="1" t="s">
        <v>281</v>
      </c>
      <c r="P299">
        <v>1</v>
      </c>
      <c r="Q299">
        <f t="shared" si="181"/>
        <v>0</v>
      </c>
      <c r="R299">
        <f t="shared" si="182"/>
        <v>0</v>
      </c>
      <c r="S299">
        <f t="shared" si="183"/>
        <v>0</v>
      </c>
      <c r="T299">
        <f t="shared" si="184"/>
        <v>0</v>
      </c>
      <c r="U299">
        <f t="shared" si="185"/>
        <v>0</v>
      </c>
      <c r="V299">
        <f t="shared" si="186"/>
        <v>0</v>
      </c>
      <c r="W299">
        <f t="shared" si="187"/>
        <v>0</v>
      </c>
      <c r="X299">
        <f t="shared" si="188"/>
        <v>0</v>
      </c>
      <c r="Y299">
        <f t="shared" si="189"/>
        <v>0</v>
      </c>
      <c r="Z299">
        <f t="shared" si="190"/>
        <v>0</v>
      </c>
      <c r="AA299">
        <f t="shared" si="191"/>
        <v>0</v>
      </c>
      <c r="AB299">
        <f t="shared" si="192"/>
        <v>0</v>
      </c>
      <c r="AC299">
        <f t="shared" si="193"/>
        <v>0</v>
      </c>
      <c r="AD299">
        <f t="shared" si="194"/>
        <v>0</v>
      </c>
      <c r="AE299">
        <f t="shared" si="195"/>
        <v>0</v>
      </c>
      <c r="AF299">
        <f t="shared" si="196"/>
        <v>0</v>
      </c>
      <c r="AG299">
        <f t="shared" si="197"/>
        <v>0</v>
      </c>
      <c r="AH299">
        <f t="shared" si="198"/>
        <v>0</v>
      </c>
      <c r="AI299">
        <f t="shared" si="199"/>
        <v>0</v>
      </c>
      <c r="AJ299">
        <f t="shared" si="200"/>
        <v>0</v>
      </c>
      <c r="AK299">
        <f t="shared" si="201"/>
        <v>0</v>
      </c>
      <c r="AL299">
        <f t="shared" si="202"/>
        <v>0</v>
      </c>
      <c r="AM299">
        <f t="shared" si="203"/>
        <v>0</v>
      </c>
      <c r="AN299">
        <f t="shared" si="204"/>
        <v>0</v>
      </c>
      <c r="AO299">
        <f t="shared" si="205"/>
        <v>0</v>
      </c>
      <c r="AP299">
        <f t="shared" si="206"/>
        <v>0</v>
      </c>
      <c r="AQ299">
        <f t="shared" si="207"/>
        <v>0</v>
      </c>
      <c r="AR299">
        <f t="shared" si="208"/>
        <v>0</v>
      </c>
      <c r="AS299">
        <f t="shared" si="209"/>
        <v>0</v>
      </c>
      <c r="AT299">
        <f t="shared" si="210"/>
        <v>0</v>
      </c>
    </row>
    <row r="300" spans="1:50" ht="20.100000000000001" customHeight="1">
      <c r="A300" s="38" t="s">
        <v>186</v>
      </c>
      <c r="B300" s="38" t="s">
        <v>190</v>
      </c>
      <c r="C300" s="39" t="s">
        <v>64</v>
      </c>
      <c r="D300" s="50">
        <v>6</v>
      </c>
      <c r="E300" s="50"/>
      <c r="F300" s="50">
        <f t="shared" si="211"/>
        <v>0</v>
      </c>
      <c r="G300" s="50"/>
      <c r="H300" s="50">
        <f t="shared" si="212"/>
        <v>0</v>
      </c>
      <c r="I300" s="50">
        <v>0</v>
      </c>
      <c r="J300" s="50">
        <f t="shared" si="213"/>
        <v>0</v>
      </c>
      <c r="K300" s="50">
        <f t="shared" si="180"/>
        <v>0</v>
      </c>
      <c r="L300" s="40"/>
      <c r="N300" t="str">
        <f t="shared" si="214"/>
        <v>01</v>
      </c>
      <c r="O300" s="1" t="s">
        <v>281</v>
      </c>
      <c r="P300">
        <v>1</v>
      </c>
      <c r="Q300">
        <f t="shared" si="181"/>
        <v>0</v>
      </c>
      <c r="R300">
        <f t="shared" si="182"/>
        <v>0</v>
      </c>
      <c r="S300">
        <f t="shared" si="183"/>
        <v>0</v>
      </c>
      <c r="T300">
        <f t="shared" si="184"/>
        <v>0</v>
      </c>
      <c r="U300">
        <f t="shared" si="185"/>
        <v>0</v>
      </c>
      <c r="V300">
        <f t="shared" si="186"/>
        <v>0</v>
      </c>
      <c r="W300">
        <f t="shared" si="187"/>
        <v>0</v>
      </c>
      <c r="X300">
        <f t="shared" si="188"/>
        <v>0</v>
      </c>
      <c r="Y300">
        <f t="shared" si="189"/>
        <v>0</v>
      </c>
      <c r="Z300">
        <f t="shared" si="190"/>
        <v>0</v>
      </c>
      <c r="AA300">
        <f t="shared" si="191"/>
        <v>0</v>
      </c>
      <c r="AB300">
        <f t="shared" si="192"/>
        <v>0</v>
      </c>
      <c r="AC300">
        <f t="shared" si="193"/>
        <v>0</v>
      </c>
      <c r="AD300">
        <f t="shared" si="194"/>
        <v>0</v>
      </c>
      <c r="AE300">
        <f t="shared" si="195"/>
        <v>0</v>
      </c>
      <c r="AF300">
        <f t="shared" si="196"/>
        <v>0</v>
      </c>
      <c r="AG300">
        <f t="shared" si="197"/>
        <v>0</v>
      </c>
      <c r="AH300">
        <f t="shared" si="198"/>
        <v>0</v>
      </c>
      <c r="AI300">
        <f t="shared" si="199"/>
        <v>0</v>
      </c>
      <c r="AJ300">
        <f t="shared" si="200"/>
        <v>0</v>
      </c>
      <c r="AK300">
        <f t="shared" si="201"/>
        <v>0</v>
      </c>
      <c r="AL300">
        <f t="shared" si="202"/>
        <v>0</v>
      </c>
      <c r="AM300">
        <f t="shared" si="203"/>
        <v>0</v>
      </c>
      <c r="AN300">
        <f t="shared" si="204"/>
        <v>0</v>
      </c>
      <c r="AO300">
        <f t="shared" si="205"/>
        <v>0</v>
      </c>
      <c r="AP300">
        <f t="shared" si="206"/>
        <v>0</v>
      </c>
      <c r="AQ300">
        <f t="shared" si="207"/>
        <v>0</v>
      </c>
      <c r="AR300">
        <f t="shared" si="208"/>
        <v>0</v>
      </c>
      <c r="AS300">
        <f t="shared" si="209"/>
        <v>0</v>
      </c>
      <c r="AT300">
        <f t="shared" si="210"/>
        <v>0</v>
      </c>
    </row>
    <row r="301" spans="1:50" ht="20.100000000000001" customHeight="1">
      <c r="A301" s="38" t="s">
        <v>186</v>
      </c>
      <c r="B301" s="38" t="s">
        <v>191</v>
      </c>
      <c r="C301" s="39" t="s">
        <v>64</v>
      </c>
      <c r="D301" s="50">
        <v>4</v>
      </c>
      <c r="E301" s="50"/>
      <c r="F301" s="50">
        <f t="shared" si="211"/>
        <v>0</v>
      </c>
      <c r="G301" s="50"/>
      <c r="H301" s="50">
        <f t="shared" si="212"/>
        <v>0</v>
      </c>
      <c r="I301" s="50">
        <v>0</v>
      </c>
      <c r="J301" s="50">
        <f t="shared" si="213"/>
        <v>0</v>
      </c>
      <c r="K301" s="50">
        <f t="shared" si="180"/>
        <v>0</v>
      </c>
      <c r="L301" s="40"/>
      <c r="N301" t="str">
        <f t="shared" si="214"/>
        <v>01</v>
      </c>
      <c r="O301" s="1" t="s">
        <v>281</v>
      </c>
      <c r="P301">
        <v>1</v>
      </c>
      <c r="Q301">
        <f t="shared" si="181"/>
        <v>0</v>
      </c>
      <c r="R301">
        <f t="shared" si="182"/>
        <v>0</v>
      </c>
      <c r="S301">
        <f t="shared" si="183"/>
        <v>0</v>
      </c>
      <c r="T301">
        <f t="shared" si="184"/>
        <v>0</v>
      </c>
      <c r="U301">
        <f t="shared" si="185"/>
        <v>0</v>
      </c>
      <c r="V301">
        <f t="shared" si="186"/>
        <v>0</v>
      </c>
      <c r="W301">
        <f t="shared" si="187"/>
        <v>0</v>
      </c>
      <c r="X301">
        <f t="shared" si="188"/>
        <v>0</v>
      </c>
      <c r="Y301">
        <f t="shared" si="189"/>
        <v>0</v>
      </c>
      <c r="Z301">
        <f t="shared" si="190"/>
        <v>0</v>
      </c>
      <c r="AA301">
        <f t="shared" si="191"/>
        <v>0</v>
      </c>
      <c r="AB301">
        <f t="shared" si="192"/>
        <v>0</v>
      </c>
      <c r="AC301">
        <f t="shared" si="193"/>
        <v>0</v>
      </c>
      <c r="AD301">
        <f t="shared" si="194"/>
        <v>0</v>
      </c>
      <c r="AE301">
        <f t="shared" si="195"/>
        <v>0</v>
      </c>
      <c r="AF301">
        <f t="shared" si="196"/>
        <v>0</v>
      </c>
      <c r="AG301">
        <f t="shared" si="197"/>
        <v>0</v>
      </c>
      <c r="AH301">
        <f t="shared" si="198"/>
        <v>0</v>
      </c>
      <c r="AI301">
        <f t="shared" si="199"/>
        <v>0</v>
      </c>
      <c r="AJ301">
        <f t="shared" si="200"/>
        <v>0</v>
      </c>
      <c r="AK301">
        <f t="shared" si="201"/>
        <v>0</v>
      </c>
      <c r="AL301">
        <f t="shared" si="202"/>
        <v>0</v>
      </c>
      <c r="AM301">
        <f t="shared" si="203"/>
        <v>0</v>
      </c>
      <c r="AN301">
        <f t="shared" si="204"/>
        <v>0</v>
      </c>
      <c r="AO301">
        <f t="shared" si="205"/>
        <v>0</v>
      </c>
      <c r="AP301">
        <f t="shared" si="206"/>
        <v>0</v>
      </c>
      <c r="AQ301">
        <f t="shared" si="207"/>
        <v>0</v>
      </c>
      <c r="AR301">
        <f t="shared" si="208"/>
        <v>0</v>
      </c>
      <c r="AS301">
        <f t="shared" si="209"/>
        <v>0</v>
      </c>
      <c r="AT301">
        <f t="shared" si="210"/>
        <v>0</v>
      </c>
    </row>
    <row r="302" spans="1:50" ht="20.100000000000001" customHeight="1">
      <c r="A302" s="38" t="s">
        <v>186</v>
      </c>
      <c r="B302" s="38" t="s">
        <v>192</v>
      </c>
      <c r="C302" s="39" t="s">
        <v>64</v>
      </c>
      <c r="D302" s="50">
        <v>5</v>
      </c>
      <c r="E302" s="50"/>
      <c r="F302" s="50">
        <f t="shared" si="211"/>
        <v>0</v>
      </c>
      <c r="G302" s="50"/>
      <c r="H302" s="50">
        <f t="shared" si="212"/>
        <v>0</v>
      </c>
      <c r="I302" s="50">
        <v>0</v>
      </c>
      <c r="J302" s="50">
        <f t="shared" si="213"/>
        <v>0</v>
      </c>
      <c r="K302" s="50">
        <f t="shared" si="180"/>
        <v>0</v>
      </c>
      <c r="L302" s="40"/>
      <c r="N302" t="str">
        <f t="shared" si="214"/>
        <v>01</v>
      </c>
      <c r="O302" s="1" t="s">
        <v>281</v>
      </c>
      <c r="P302">
        <v>1</v>
      </c>
      <c r="Q302">
        <f t="shared" si="181"/>
        <v>0</v>
      </c>
      <c r="R302">
        <f t="shared" si="182"/>
        <v>0</v>
      </c>
      <c r="S302">
        <f t="shared" si="183"/>
        <v>0</v>
      </c>
      <c r="T302">
        <f t="shared" si="184"/>
        <v>0</v>
      </c>
      <c r="U302">
        <f t="shared" si="185"/>
        <v>0</v>
      </c>
      <c r="V302">
        <f t="shared" si="186"/>
        <v>0</v>
      </c>
      <c r="W302">
        <f t="shared" si="187"/>
        <v>0</v>
      </c>
      <c r="X302">
        <f t="shared" si="188"/>
        <v>0</v>
      </c>
      <c r="Y302">
        <f t="shared" si="189"/>
        <v>0</v>
      </c>
      <c r="Z302">
        <f t="shared" si="190"/>
        <v>0</v>
      </c>
      <c r="AA302">
        <f t="shared" si="191"/>
        <v>0</v>
      </c>
      <c r="AB302">
        <f t="shared" si="192"/>
        <v>0</v>
      </c>
      <c r="AC302">
        <f t="shared" si="193"/>
        <v>0</v>
      </c>
      <c r="AD302">
        <f t="shared" si="194"/>
        <v>0</v>
      </c>
      <c r="AE302">
        <f t="shared" si="195"/>
        <v>0</v>
      </c>
      <c r="AF302">
        <f t="shared" si="196"/>
        <v>0</v>
      </c>
      <c r="AG302">
        <f t="shared" si="197"/>
        <v>0</v>
      </c>
      <c r="AH302">
        <f t="shared" si="198"/>
        <v>0</v>
      </c>
      <c r="AI302">
        <f t="shared" si="199"/>
        <v>0</v>
      </c>
      <c r="AJ302">
        <f t="shared" si="200"/>
        <v>0</v>
      </c>
      <c r="AK302">
        <f t="shared" si="201"/>
        <v>0</v>
      </c>
      <c r="AL302">
        <f t="shared" si="202"/>
        <v>0</v>
      </c>
      <c r="AM302">
        <f t="shared" si="203"/>
        <v>0</v>
      </c>
      <c r="AN302">
        <f t="shared" si="204"/>
        <v>0</v>
      </c>
      <c r="AO302">
        <f t="shared" si="205"/>
        <v>0</v>
      </c>
      <c r="AP302">
        <f t="shared" si="206"/>
        <v>0</v>
      </c>
      <c r="AQ302">
        <f t="shared" si="207"/>
        <v>0</v>
      </c>
      <c r="AR302">
        <f t="shared" si="208"/>
        <v>0</v>
      </c>
      <c r="AS302">
        <f t="shared" si="209"/>
        <v>0</v>
      </c>
      <c r="AT302">
        <f t="shared" si="210"/>
        <v>0</v>
      </c>
    </row>
    <row r="303" spans="1:50" ht="20.100000000000001" customHeight="1">
      <c r="A303" s="38" t="s">
        <v>186</v>
      </c>
      <c r="B303" s="38" t="s">
        <v>196</v>
      </c>
      <c r="C303" s="39" t="s">
        <v>64</v>
      </c>
      <c r="D303" s="50">
        <v>2</v>
      </c>
      <c r="E303" s="50"/>
      <c r="F303" s="50">
        <f t="shared" si="211"/>
        <v>0</v>
      </c>
      <c r="G303" s="50"/>
      <c r="H303" s="50">
        <f t="shared" si="212"/>
        <v>0</v>
      </c>
      <c r="I303" s="50">
        <v>0</v>
      </c>
      <c r="J303" s="50">
        <f t="shared" si="213"/>
        <v>0</v>
      </c>
      <c r="K303" s="50">
        <f t="shared" si="180"/>
        <v>0</v>
      </c>
      <c r="L303" s="40"/>
      <c r="N303" t="str">
        <f t="shared" si="214"/>
        <v>01</v>
      </c>
      <c r="O303" s="1" t="s">
        <v>281</v>
      </c>
      <c r="P303">
        <v>1</v>
      </c>
      <c r="Q303">
        <f t="shared" si="181"/>
        <v>0</v>
      </c>
      <c r="R303">
        <f t="shared" si="182"/>
        <v>0</v>
      </c>
      <c r="S303">
        <f t="shared" si="183"/>
        <v>0</v>
      </c>
      <c r="T303">
        <f t="shared" si="184"/>
        <v>0</v>
      </c>
      <c r="U303">
        <f t="shared" si="185"/>
        <v>0</v>
      </c>
      <c r="V303">
        <f t="shared" si="186"/>
        <v>0</v>
      </c>
      <c r="W303">
        <f t="shared" si="187"/>
        <v>0</v>
      </c>
      <c r="X303">
        <f t="shared" si="188"/>
        <v>0</v>
      </c>
      <c r="Y303">
        <f t="shared" si="189"/>
        <v>0</v>
      </c>
      <c r="Z303">
        <f t="shared" si="190"/>
        <v>0</v>
      </c>
      <c r="AA303">
        <f t="shared" si="191"/>
        <v>0</v>
      </c>
      <c r="AB303">
        <f t="shared" si="192"/>
        <v>0</v>
      </c>
      <c r="AC303">
        <f t="shared" si="193"/>
        <v>0</v>
      </c>
      <c r="AD303">
        <f t="shared" si="194"/>
        <v>0</v>
      </c>
      <c r="AE303">
        <f t="shared" si="195"/>
        <v>0</v>
      </c>
      <c r="AF303">
        <f t="shared" si="196"/>
        <v>0</v>
      </c>
      <c r="AG303">
        <f t="shared" si="197"/>
        <v>0</v>
      </c>
      <c r="AH303">
        <f t="shared" si="198"/>
        <v>0</v>
      </c>
      <c r="AI303">
        <f t="shared" si="199"/>
        <v>0</v>
      </c>
      <c r="AJ303">
        <f t="shared" si="200"/>
        <v>0</v>
      </c>
      <c r="AK303">
        <f t="shared" si="201"/>
        <v>0</v>
      </c>
      <c r="AL303">
        <f t="shared" si="202"/>
        <v>0</v>
      </c>
      <c r="AM303">
        <f t="shared" si="203"/>
        <v>0</v>
      </c>
      <c r="AN303">
        <f t="shared" si="204"/>
        <v>0</v>
      </c>
      <c r="AO303">
        <f t="shared" si="205"/>
        <v>0</v>
      </c>
      <c r="AP303">
        <f t="shared" si="206"/>
        <v>0</v>
      </c>
      <c r="AQ303">
        <f t="shared" si="207"/>
        <v>0</v>
      </c>
      <c r="AR303">
        <f t="shared" si="208"/>
        <v>0</v>
      </c>
      <c r="AS303">
        <f t="shared" si="209"/>
        <v>0</v>
      </c>
      <c r="AT303">
        <f t="shared" si="210"/>
        <v>0</v>
      </c>
    </row>
    <row r="304" spans="1:50" ht="20.100000000000001" customHeight="1">
      <c r="A304" s="38" t="s">
        <v>186</v>
      </c>
      <c r="B304" s="38" t="s">
        <v>197</v>
      </c>
      <c r="C304" s="39" t="s">
        <v>64</v>
      </c>
      <c r="D304" s="50">
        <v>4</v>
      </c>
      <c r="E304" s="50"/>
      <c r="F304" s="50">
        <f t="shared" si="211"/>
        <v>0</v>
      </c>
      <c r="G304" s="50"/>
      <c r="H304" s="50">
        <f t="shared" si="212"/>
        <v>0</v>
      </c>
      <c r="I304" s="50">
        <v>0</v>
      </c>
      <c r="J304" s="50">
        <f t="shared" si="213"/>
        <v>0</v>
      </c>
      <c r="K304" s="50">
        <f t="shared" si="180"/>
        <v>0</v>
      </c>
      <c r="L304" s="40"/>
      <c r="N304" t="str">
        <f t="shared" si="214"/>
        <v>01</v>
      </c>
      <c r="O304" s="1" t="s">
        <v>281</v>
      </c>
      <c r="P304">
        <v>1</v>
      </c>
      <c r="Q304">
        <f t="shared" si="181"/>
        <v>0</v>
      </c>
      <c r="R304">
        <f t="shared" si="182"/>
        <v>0</v>
      </c>
      <c r="S304">
        <f t="shared" si="183"/>
        <v>0</v>
      </c>
      <c r="T304">
        <f t="shared" si="184"/>
        <v>0</v>
      </c>
      <c r="U304">
        <f t="shared" si="185"/>
        <v>0</v>
      </c>
      <c r="V304">
        <f t="shared" si="186"/>
        <v>0</v>
      </c>
      <c r="W304">
        <f t="shared" si="187"/>
        <v>0</v>
      </c>
      <c r="X304">
        <f t="shared" si="188"/>
        <v>0</v>
      </c>
      <c r="Y304">
        <f t="shared" si="189"/>
        <v>0</v>
      </c>
      <c r="Z304">
        <f t="shared" si="190"/>
        <v>0</v>
      </c>
      <c r="AA304">
        <f t="shared" si="191"/>
        <v>0</v>
      </c>
      <c r="AB304">
        <f t="shared" si="192"/>
        <v>0</v>
      </c>
      <c r="AC304">
        <f t="shared" si="193"/>
        <v>0</v>
      </c>
      <c r="AD304">
        <f t="shared" si="194"/>
        <v>0</v>
      </c>
      <c r="AE304">
        <f t="shared" si="195"/>
        <v>0</v>
      </c>
      <c r="AF304">
        <f t="shared" si="196"/>
        <v>0</v>
      </c>
      <c r="AG304">
        <f t="shared" si="197"/>
        <v>0</v>
      </c>
      <c r="AH304">
        <f t="shared" si="198"/>
        <v>0</v>
      </c>
      <c r="AI304">
        <f t="shared" si="199"/>
        <v>0</v>
      </c>
      <c r="AJ304">
        <f t="shared" si="200"/>
        <v>0</v>
      </c>
      <c r="AK304">
        <f t="shared" si="201"/>
        <v>0</v>
      </c>
      <c r="AL304">
        <f t="shared" si="202"/>
        <v>0</v>
      </c>
      <c r="AM304">
        <f t="shared" si="203"/>
        <v>0</v>
      </c>
      <c r="AN304">
        <f t="shared" si="204"/>
        <v>0</v>
      </c>
      <c r="AO304">
        <f t="shared" si="205"/>
        <v>0</v>
      </c>
      <c r="AP304">
        <f t="shared" si="206"/>
        <v>0</v>
      </c>
      <c r="AQ304">
        <f t="shared" si="207"/>
        <v>0</v>
      </c>
      <c r="AR304">
        <f t="shared" si="208"/>
        <v>0</v>
      </c>
      <c r="AS304">
        <f t="shared" si="209"/>
        <v>0</v>
      </c>
      <c r="AT304">
        <f t="shared" si="210"/>
        <v>0</v>
      </c>
    </row>
    <row r="305" spans="1:46" ht="20.100000000000001" customHeight="1">
      <c r="A305" s="38" t="s">
        <v>186</v>
      </c>
      <c r="B305" s="38" t="s">
        <v>198</v>
      </c>
      <c r="C305" s="39" t="s">
        <v>64</v>
      </c>
      <c r="D305" s="50">
        <v>2</v>
      </c>
      <c r="E305" s="50"/>
      <c r="F305" s="50">
        <f t="shared" si="211"/>
        <v>0</v>
      </c>
      <c r="G305" s="50"/>
      <c r="H305" s="50">
        <f t="shared" si="212"/>
        <v>0</v>
      </c>
      <c r="I305" s="50">
        <v>0</v>
      </c>
      <c r="J305" s="50">
        <f t="shared" si="213"/>
        <v>0</v>
      </c>
      <c r="K305" s="50">
        <f t="shared" si="180"/>
        <v>0</v>
      </c>
      <c r="L305" s="40"/>
      <c r="N305" t="str">
        <f t="shared" si="214"/>
        <v>01</v>
      </c>
      <c r="O305" s="1" t="s">
        <v>281</v>
      </c>
      <c r="P305">
        <v>1</v>
      </c>
      <c r="Q305">
        <f t="shared" si="181"/>
        <v>0</v>
      </c>
      <c r="R305">
        <f t="shared" si="182"/>
        <v>0</v>
      </c>
      <c r="S305">
        <f t="shared" si="183"/>
        <v>0</v>
      </c>
      <c r="T305">
        <f t="shared" si="184"/>
        <v>0</v>
      </c>
      <c r="U305">
        <f t="shared" si="185"/>
        <v>0</v>
      </c>
      <c r="V305">
        <f t="shared" si="186"/>
        <v>0</v>
      </c>
      <c r="W305">
        <f t="shared" si="187"/>
        <v>0</v>
      </c>
      <c r="X305">
        <f t="shared" si="188"/>
        <v>0</v>
      </c>
      <c r="Y305">
        <f t="shared" si="189"/>
        <v>0</v>
      </c>
      <c r="Z305">
        <f t="shared" si="190"/>
        <v>0</v>
      </c>
      <c r="AA305">
        <f t="shared" si="191"/>
        <v>0</v>
      </c>
      <c r="AB305">
        <f t="shared" si="192"/>
        <v>0</v>
      </c>
      <c r="AC305">
        <f t="shared" si="193"/>
        <v>0</v>
      </c>
      <c r="AD305">
        <f t="shared" si="194"/>
        <v>0</v>
      </c>
      <c r="AE305">
        <f t="shared" si="195"/>
        <v>0</v>
      </c>
      <c r="AF305">
        <f t="shared" si="196"/>
        <v>0</v>
      </c>
      <c r="AG305">
        <f t="shared" si="197"/>
        <v>0</v>
      </c>
      <c r="AH305">
        <f t="shared" si="198"/>
        <v>0</v>
      </c>
      <c r="AI305">
        <f t="shared" si="199"/>
        <v>0</v>
      </c>
      <c r="AJ305">
        <f t="shared" si="200"/>
        <v>0</v>
      </c>
      <c r="AK305">
        <f t="shared" si="201"/>
        <v>0</v>
      </c>
      <c r="AL305">
        <f t="shared" si="202"/>
        <v>0</v>
      </c>
      <c r="AM305">
        <f t="shared" si="203"/>
        <v>0</v>
      </c>
      <c r="AN305">
        <f t="shared" si="204"/>
        <v>0</v>
      </c>
      <c r="AO305">
        <f t="shared" si="205"/>
        <v>0</v>
      </c>
      <c r="AP305">
        <f t="shared" si="206"/>
        <v>0</v>
      </c>
      <c r="AQ305">
        <f t="shared" si="207"/>
        <v>0</v>
      </c>
      <c r="AR305">
        <f t="shared" si="208"/>
        <v>0</v>
      </c>
      <c r="AS305">
        <f t="shared" si="209"/>
        <v>0</v>
      </c>
      <c r="AT305">
        <f t="shared" si="210"/>
        <v>0</v>
      </c>
    </row>
    <row r="306" spans="1:46" ht="20.100000000000001" customHeight="1">
      <c r="A306" s="38" t="s">
        <v>309</v>
      </c>
      <c r="B306" s="38" t="s">
        <v>98</v>
      </c>
      <c r="C306" s="39" t="s">
        <v>233</v>
      </c>
      <c r="D306" s="50">
        <v>8</v>
      </c>
      <c r="E306" s="50"/>
      <c r="F306" s="50">
        <f t="shared" si="211"/>
        <v>0</v>
      </c>
      <c r="G306" s="50"/>
      <c r="H306" s="50">
        <f t="shared" si="212"/>
        <v>0</v>
      </c>
      <c r="I306" s="50">
        <f>ROUNDUP(일위대가목록!K81, 0)</f>
        <v>0</v>
      </c>
      <c r="J306" s="50">
        <f t="shared" si="213"/>
        <v>0</v>
      </c>
      <c r="K306" s="50">
        <f t="shared" si="180"/>
        <v>0</v>
      </c>
      <c r="L306" s="41" t="s">
        <v>553</v>
      </c>
      <c r="N306" t="str">
        <f>""</f>
        <v/>
      </c>
      <c r="O306" s="1" t="s">
        <v>281</v>
      </c>
      <c r="P306">
        <v>1</v>
      </c>
      <c r="Q306">
        <f t="shared" si="181"/>
        <v>0</v>
      </c>
      <c r="R306">
        <f t="shared" si="182"/>
        <v>0</v>
      </c>
      <c r="S306">
        <f t="shared" si="183"/>
        <v>0</v>
      </c>
      <c r="T306">
        <f t="shared" si="184"/>
        <v>0</v>
      </c>
      <c r="U306">
        <f t="shared" si="185"/>
        <v>0</v>
      </c>
      <c r="V306">
        <f t="shared" si="186"/>
        <v>0</v>
      </c>
      <c r="W306">
        <f t="shared" si="187"/>
        <v>0</v>
      </c>
      <c r="X306">
        <f t="shared" si="188"/>
        <v>0</v>
      </c>
      <c r="Y306">
        <f t="shared" si="189"/>
        <v>0</v>
      </c>
      <c r="Z306">
        <f t="shared" si="190"/>
        <v>0</v>
      </c>
      <c r="AA306">
        <f t="shared" si="191"/>
        <v>0</v>
      </c>
      <c r="AB306">
        <f t="shared" si="192"/>
        <v>0</v>
      </c>
      <c r="AC306">
        <f t="shared" si="193"/>
        <v>0</v>
      </c>
      <c r="AD306">
        <f t="shared" si="194"/>
        <v>0</v>
      </c>
      <c r="AE306">
        <f t="shared" si="195"/>
        <v>0</v>
      </c>
      <c r="AF306">
        <f t="shared" si="196"/>
        <v>0</v>
      </c>
      <c r="AG306">
        <f t="shared" si="197"/>
        <v>0</v>
      </c>
      <c r="AH306">
        <f t="shared" si="198"/>
        <v>0</v>
      </c>
      <c r="AI306">
        <f t="shared" si="199"/>
        <v>0</v>
      </c>
      <c r="AJ306">
        <f t="shared" si="200"/>
        <v>0</v>
      </c>
      <c r="AK306">
        <f t="shared" si="201"/>
        <v>0</v>
      </c>
      <c r="AL306">
        <f t="shared" si="202"/>
        <v>0</v>
      </c>
      <c r="AM306">
        <f t="shared" si="203"/>
        <v>0</v>
      </c>
      <c r="AN306">
        <f t="shared" si="204"/>
        <v>0</v>
      </c>
      <c r="AO306">
        <f t="shared" si="205"/>
        <v>0</v>
      </c>
      <c r="AP306">
        <f t="shared" si="206"/>
        <v>0</v>
      </c>
      <c r="AQ306">
        <f t="shared" si="207"/>
        <v>0</v>
      </c>
      <c r="AR306">
        <f t="shared" si="208"/>
        <v>0</v>
      </c>
      <c r="AS306">
        <f t="shared" si="209"/>
        <v>0</v>
      </c>
      <c r="AT306">
        <f t="shared" si="210"/>
        <v>0</v>
      </c>
    </row>
    <row r="307" spans="1:46" ht="20.100000000000001" customHeight="1">
      <c r="A307" s="38" t="s">
        <v>309</v>
      </c>
      <c r="B307" s="38" t="s">
        <v>101</v>
      </c>
      <c r="C307" s="39" t="s">
        <v>233</v>
      </c>
      <c r="D307" s="50">
        <v>7</v>
      </c>
      <c r="E307" s="50"/>
      <c r="F307" s="50">
        <f t="shared" si="211"/>
        <v>0</v>
      </c>
      <c r="G307" s="50"/>
      <c r="H307" s="50">
        <f t="shared" si="212"/>
        <v>0</v>
      </c>
      <c r="I307" s="50">
        <f>ROUNDUP(일위대가목록!K83, 0)</f>
        <v>0</v>
      </c>
      <c r="J307" s="50">
        <f t="shared" si="213"/>
        <v>0</v>
      </c>
      <c r="K307" s="50">
        <f t="shared" si="180"/>
        <v>0</v>
      </c>
      <c r="L307" s="41" t="s">
        <v>555</v>
      </c>
      <c r="N307" t="str">
        <f>""</f>
        <v/>
      </c>
      <c r="O307" s="1" t="s">
        <v>281</v>
      </c>
      <c r="P307">
        <v>1</v>
      </c>
      <c r="Q307">
        <f t="shared" si="181"/>
        <v>0</v>
      </c>
      <c r="R307">
        <f t="shared" si="182"/>
        <v>0</v>
      </c>
      <c r="S307">
        <f t="shared" si="183"/>
        <v>0</v>
      </c>
      <c r="T307">
        <f t="shared" si="184"/>
        <v>0</v>
      </c>
      <c r="U307">
        <f t="shared" si="185"/>
        <v>0</v>
      </c>
      <c r="V307">
        <f t="shared" si="186"/>
        <v>0</v>
      </c>
      <c r="W307">
        <f t="shared" si="187"/>
        <v>0</v>
      </c>
      <c r="X307">
        <f t="shared" si="188"/>
        <v>0</v>
      </c>
      <c r="Y307">
        <f t="shared" si="189"/>
        <v>0</v>
      </c>
      <c r="Z307">
        <f t="shared" si="190"/>
        <v>0</v>
      </c>
      <c r="AA307">
        <f t="shared" si="191"/>
        <v>0</v>
      </c>
      <c r="AB307">
        <f t="shared" si="192"/>
        <v>0</v>
      </c>
      <c r="AC307">
        <f t="shared" si="193"/>
        <v>0</v>
      </c>
      <c r="AD307">
        <f t="shared" si="194"/>
        <v>0</v>
      </c>
      <c r="AE307">
        <f t="shared" si="195"/>
        <v>0</v>
      </c>
      <c r="AF307">
        <f t="shared" si="196"/>
        <v>0</v>
      </c>
      <c r="AG307">
        <f t="shared" si="197"/>
        <v>0</v>
      </c>
      <c r="AH307">
        <f t="shared" si="198"/>
        <v>0</v>
      </c>
      <c r="AI307">
        <f t="shared" si="199"/>
        <v>0</v>
      </c>
      <c r="AJ307">
        <f t="shared" si="200"/>
        <v>0</v>
      </c>
      <c r="AK307">
        <f t="shared" si="201"/>
        <v>0</v>
      </c>
      <c r="AL307">
        <f t="shared" si="202"/>
        <v>0</v>
      </c>
      <c r="AM307">
        <f t="shared" si="203"/>
        <v>0</v>
      </c>
      <c r="AN307">
        <f t="shared" si="204"/>
        <v>0</v>
      </c>
      <c r="AO307">
        <f t="shared" si="205"/>
        <v>0</v>
      </c>
      <c r="AP307">
        <f t="shared" si="206"/>
        <v>0</v>
      </c>
      <c r="AQ307">
        <f t="shared" si="207"/>
        <v>0</v>
      </c>
      <c r="AR307">
        <f t="shared" si="208"/>
        <v>0</v>
      </c>
      <c r="AS307">
        <f t="shared" si="209"/>
        <v>0</v>
      </c>
      <c r="AT307">
        <f t="shared" si="210"/>
        <v>0</v>
      </c>
    </row>
    <row r="308" spans="1:46" ht="20.100000000000001" customHeight="1">
      <c r="A308" s="38" t="s">
        <v>318</v>
      </c>
      <c r="B308" s="38" t="s">
        <v>63</v>
      </c>
      <c r="C308" s="39" t="s">
        <v>233</v>
      </c>
      <c r="D308" s="50">
        <v>4</v>
      </c>
      <c r="E308" s="50"/>
      <c r="F308" s="50">
        <f t="shared" si="211"/>
        <v>0</v>
      </c>
      <c r="G308" s="50"/>
      <c r="H308" s="50">
        <f t="shared" si="212"/>
        <v>0</v>
      </c>
      <c r="I308" s="50">
        <f>ROUNDUP(일위대가목록!K51, 0)</f>
        <v>0</v>
      </c>
      <c r="J308" s="50">
        <f t="shared" si="213"/>
        <v>0</v>
      </c>
      <c r="K308" s="50">
        <f t="shared" si="180"/>
        <v>0</v>
      </c>
      <c r="L308" s="41" t="s">
        <v>319</v>
      </c>
      <c r="N308" t="str">
        <f>""</f>
        <v/>
      </c>
      <c r="O308" s="1" t="s">
        <v>281</v>
      </c>
      <c r="P308">
        <v>1</v>
      </c>
      <c r="Q308">
        <f t="shared" si="181"/>
        <v>0</v>
      </c>
      <c r="R308">
        <f t="shared" si="182"/>
        <v>0</v>
      </c>
      <c r="S308">
        <f t="shared" si="183"/>
        <v>0</v>
      </c>
      <c r="T308">
        <f t="shared" si="184"/>
        <v>0</v>
      </c>
      <c r="U308">
        <f t="shared" si="185"/>
        <v>0</v>
      </c>
      <c r="V308">
        <f t="shared" si="186"/>
        <v>0</v>
      </c>
      <c r="W308">
        <f t="shared" si="187"/>
        <v>0</v>
      </c>
      <c r="X308">
        <f t="shared" si="188"/>
        <v>0</v>
      </c>
      <c r="Y308">
        <f t="shared" si="189"/>
        <v>0</v>
      </c>
      <c r="Z308">
        <f t="shared" si="190"/>
        <v>0</v>
      </c>
      <c r="AA308">
        <f t="shared" si="191"/>
        <v>0</v>
      </c>
      <c r="AB308">
        <f t="shared" si="192"/>
        <v>0</v>
      </c>
      <c r="AC308">
        <f t="shared" si="193"/>
        <v>0</v>
      </c>
      <c r="AD308">
        <f t="shared" si="194"/>
        <v>0</v>
      </c>
      <c r="AE308">
        <f t="shared" si="195"/>
        <v>0</v>
      </c>
      <c r="AF308">
        <f t="shared" si="196"/>
        <v>0</v>
      </c>
      <c r="AG308">
        <f t="shared" si="197"/>
        <v>0</v>
      </c>
      <c r="AH308">
        <f t="shared" si="198"/>
        <v>0</v>
      </c>
      <c r="AI308">
        <f t="shared" si="199"/>
        <v>0</v>
      </c>
      <c r="AJ308">
        <f t="shared" si="200"/>
        <v>0</v>
      </c>
      <c r="AK308">
        <f t="shared" si="201"/>
        <v>0</v>
      </c>
      <c r="AL308">
        <f t="shared" si="202"/>
        <v>0</v>
      </c>
      <c r="AM308">
        <f t="shared" si="203"/>
        <v>0</v>
      </c>
      <c r="AN308">
        <f t="shared" si="204"/>
        <v>0</v>
      </c>
      <c r="AO308">
        <f t="shared" si="205"/>
        <v>0</v>
      </c>
      <c r="AP308">
        <f t="shared" si="206"/>
        <v>0</v>
      </c>
      <c r="AQ308">
        <f t="shared" si="207"/>
        <v>0</v>
      </c>
      <c r="AR308">
        <f t="shared" si="208"/>
        <v>0</v>
      </c>
      <c r="AS308">
        <f t="shared" si="209"/>
        <v>0</v>
      </c>
      <c r="AT308">
        <f t="shared" si="210"/>
        <v>0</v>
      </c>
    </row>
    <row r="309" spans="1:46" ht="20.100000000000001" customHeight="1">
      <c r="A309" s="38" t="s">
        <v>318</v>
      </c>
      <c r="B309" s="38" t="s">
        <v>66</v>
      </c>
      <c r="C309" s="39" t="s">
        <v>233</v>
      </c>
      <c r="D309" s="50">
        <v>18</v>
      </c>
      <c r="E309" s="50"/>
      <c r="F309" s="50">
        <f t="shared" si="211"/>
        <v>0</v>
      </c>
      <c r="G309" s="50"/>
      <c r="H309" s="50">
        <f t="shared" si="212"/>
        <v>0</v>
      </c>
      <c r="I309" s="50">
        <f>ROUNDUP(일위대가목록!K52, 0)</f>
        <v>0</v>
      </c>
      <c r="J309" s="50">
        <f t="shared" si="213"/>
        <v>0</v>
      </c>
      <c r="K309" s="50">
        <f t="shared" si="180"/>
        <v>0</v>
      </c>
      <c r="L309" s="41" t="s">
        <v>320</v>
      </c>
      <c r="N309" t="str">
        <f>""</f>
        <v/>
      </c>
      <c r="O309" s="1" t="s">
        <v>281</v>
      </c>
      <c r="P309">
        <v>1</v>
      </c>
      <c r="Q309">
        <f t="shared" si="181"/>
        <v>0</v>
      </c>
      <c r="R309">
        <f t="shared" si="182"/>
        <v>0</v>
      </c>
      <c r="S309">
        <f t="shared" si="183"/>
        <v>0</v>
      </c>
      <c r="T309">
        <f t="shared" si="184"/>
        <v>0</v>
      </c>
      <c r="U309">
        <f t="shared" si="185"/>
        <v>0</v>
      </c>
      <c r="V309">
        <f t="shared" si="186"/>
        <v>0</v>
      </c>
      <c r="W309">
        <f t="shared" si="187"/>
        <v>0</v>
      </c>
      <c r="X309">
        <f t="shared" si="188"/>
        <v>0</v>
      </c>
      <c r="Y309">
        <f t="shared" si="189"/>
        <v>0</v>
      </c>
      <c r="Z309">
        <f t="shared" si="190"/>
        <v>0</v>
      </c>
      <c r="AA309">
        <f t="shared" si="191"/>
        <v>0</v>
      </c>
      <c r="AB309">
        <f t="shared" si="192"/>
        <v>0</v>
      </c>
      <c r="AC309">
        <f t="shared" si="193"/>
        <v>0</v>
      </c>
      <c r="AD309">
        <f t="shared" si="194"/>
        <v>0</v>
      </c>
      <c r="AE309">
        <f t="shared" si="195"/>
        <v>0</v>
      </c>
      <c r="AF309">
        <f t="shared" si="196"/>
        <v>0</v>
      </c>
      <c r="AG309">
        <f t="shared" si="197"/>
        <v>0</v>
      </c>
      <c r="AH309">
        <f t="shared" si="198"/>
        <v>0</v>
      </c>
      <c r="AI309">
        <f t="shared" si="199"/>
        <v>0</v>
      </c>
      <c r="AJ309">
        <f t="shared" si="200"/>
        <v>0</v>
      </c>
      <c r="AK309">
        <f t="shared" si="201"/>
        <v>0</v>
      </c>
      <c r="AL309">
        <f t="shared" si="202"/>
        <v>0</v>
      </c>
      <c r="AM309">
        <f t="shared" si="203"/>
        <v>0</v>
      </c>
      <c r="AN309">
        <f t="shared" si="204"/>
        <v>0</v>
      </c>
      <c r="AO309">
        <f t="shared" si="205"/>
        <v>0</v>
      </c>
      <c r="AP309">
        <f t="shared" si="206"/>
        <v>0</v>
      </c>
      <c r="AQ309">
        <f t="shared" si="207"/>
        <v>0</v>
      </c>
      <c r="AR309">
        <f t="shared" si="208"/>
        <v>0</v>
      </c>
      <c r="AS309">
        <f t="shared" si="209"/>
        <v>0</v>
      </c>
      <c r="AT309">
        <f t="shared" si="210"/>
        <v>0</v>
      </c>
    </row>
    <row r="310" spans="1:46" ht="20.100000000000001" customHeight="1">
      <c r="A310" s="38" t="s">
        <v>318</v>
      </c>
      <c r="B310" s="38" t="s">
        <v>98</v>
      </c>
      <c r="C310" s="39" t="s">
        <v>233</v>
      </c>
      <c r="D310" s="50">
        <v>28</v>
      </c>
      <c r="E310" s="50"/>
      <c r="F310" s="50">
        <f t="shared" si="211"/>
        <v>0</v>
      </c>
      <c r="G310" s="50"/>
      <c r="H310" s="50">
        <f t="shared" si="212"/>
        <v>0</v>
      </c>
      <c r="I310" s="50">
        <f>ROUNDUP(일위대가목록!K53, 0)</f>
        <v>0</v>
      </c>
      <c r="J310" s="50">
        <f t="shared" si="213"/>
        <v>0</v>
      </c>
      <c r="K310" s="50">
        <f t="shared" si="180"/>
        <v>0</v>
      </c>
      <c r="L310" s="41" t="s">
        <v>321</v>
      </c>
      <c r="N310" t="str">
        <f>""</f>
        <v/>
      </c>
      <c r="O310" s="1" t="s">
        <v>281</v>
      </c>
      <c r="P310">
        <v>1</v>
      </c>
      <c r="Q310">
        <f t="shared" si="181"/>
        <v>0</v>
      </c>
      <c r="R310">
        <f t="shared" si="182"/>
        <v>0</v>
      </c>
      <c r="S310">
        <f t="shared" si="183"/>
        <v>0</v>
      </c>
      <c r="T310">
        <f t="shared" si="184"/>
        <v>0</v>
      </c>
      <c r="U310">
        <f t="shared" si="185"/>
        <v>0</v>
      </c>
      <c r="V310">
        <f t="shared" si="186"/>
        <v>0</v>
      </c>
      <c r="W310">
        <f t="shared" si="187"/>
        <v>0</v>
      </c>
      <c r="X310">
        <f t="shared" si="188"/>
        <v>0</v>
      </c>
      <c r="Y310">
        <f t="shared" si="189"/>
        <v>0</v>
      </c>
      <c r="Z310">
        <f t="shared" si="190"/>
        <v>0</v>
      </c>
      <c r="AA310">
        <f t="shared" si="191"/>
        <v>0</v>
      </c>
      <c r="AB310">
        <f t="shared" si="192"/>
        <v>0</v>
      </c>
      <c r="AC310">
        <f t="shared" si="193"/>
        <v>0</v>
      </c>
      <c r="AD310">
        <f t="shared" si="194"/>
        <v>0</v>
      </c>
      <c r="AE310">
        <f t="shared" si="195"/>
        <v>0</v>
      </c>
      <c r="AF310">
        <f t="shared" si="196"/>
        <v>0</v>
      </c>
      <c r="AG310">
        <f t="shared" si="197"/>
        <v>0</v>
      </c>
      <c r="AH310">
        <f t="shared" si="198"/>
        <v>0</v>
      </c>
      <c r="AI310">
        <f t="shared" si="199"/>
        <v>0</v>
      </c>
      <c r="AJ310">
        <f t="shared" si="200"/>
        <v>0</v>
      </c>
      <c r="AK310">
        <f t="shared" si="201"/>
        <v>0</v>
      </c>
      <c r="AL310">
        <f t="shared" si="202"/>
        <v>0</v>
      </c>
      <c r="AM310">
        <f t="shared" si="203"/>
        <v>0</v>
      </c>
      <c r="AN310">
        <f t="shared" si="204"/>
        <v>0</v>
      </c>
      <c r="AO310">
        <f t="shared" si="205"/>
        <v>0</v>
      </c>
      <c r="AP310">
        <f t="shared" si="206"/>
        <v>0</v>
      </c>
      <c r="AQ310">
        <f t="shared" si="207"/>
        <v>0</v>
      </c>
      <c r="AR310">
        <f t="shared" si="208"/>
        <v>0</v>
      </c>
      <c r="AS310">
        <f t="shared" si="209"/>
        <v>0</v>
      </c>
      <c r="AT310">
        <f t="shared" si="210"/>
        <v>0</v>
      </c>
    </row>
    <row r="311" spans="1:46" ht="20.100000000000001" customHeight="1">
      <c r="A311" s="38" t="s">
        <v>318</v>
      </c>
      <c r="B311" s="38" t="s">
        <v>101</v>
      </c>
      <c r="C311" s="39" t="s">
        <v>233</v>
      </c>
      <c r="D311" s="50">
        <v>31</v>
      </c>
      <c r="E311" s="50"/>
      <c r="F311" s="50">
        <f t="shared" si="211"/>
        <v>0</v>
      </c>
      <c r="G311" s="50"/>
      <c r="H311" s="50">
        <f t="shared" si="212"/>
        <v>0</v>
      </c>
      <c r="I311" s="50">
        <f>ROUNDUP(일위대가목록!K55, 0)</f>
        <v>0</v>
      </c>
      <c r="J311" s="50">
        <f t="shared" si="213"/>
        <v>0</v>
      </c>
      <c r="K311" s="50">
        <f t="shared" si="180"/>
        <v>0</v>
      </c>
      <c r="L311" s="41" t="s">
        <v>508</v>
      </c>
      <c r="N311" t="str">
        <f>""</f>
        <v/>
      </c>
      <c r="O311" s="1" t="s">
        <v>281</v>
      </c>
      <c r="P311">
        <v>1</v>
      </c>
      <c r="Q311">
        <f t="shared" si="181"/>
        <v>0</v>
      </c>
      <c r="R311">
        <f t="shared" si="182"/>
        <v>0</v>
      </c>
      <c r="S311">
        <f t="shared" si="183"/>
        <v>0</v>
      </c>
      <c r="T311">
        <f t="shared" si="184"/>
        <v>0</v>
      </c>
      <c r="U311">
        <f t="shared" si="185"/>
        <v>0</v>
      </c>
      <c r="V311">
        <f t="shared" si="186"/>
        <v>0</v>
      </c>
      <c r="W311">
        <f t="shared" si="187"/>
        <v>0</v>
      </c>
      <c r="X311">
        <f t="shared" si="188"/>
        <v>0</v>
      </c>
      <c r="Y311">
        <f t="shared" si="189"/>
        <v>0</v>
      </c>
      <c r="Z311">
        <f t="shared" si="190"/>
        <v>0</v>
      </c>
      <c r="AA311">
        <f t="shared" si="191"/>
        <v>0</v>
      </c>
      <c r="AB311">
        <f t="shared" si="192"/>
        <v>0</v>
      </c>
      <c r="AC311">
        <f t="shared" si="193"/>
        <v>0</v>
      </c>
      <c r="AD311">
        <f t="shared" si="194"/>
        <v>0</v>
      </c>
      <c r="AE311">
        <f t="shared" si="195"/>
        <v>0</v>
      </c>
      <c r="AF311">
        <f t="shared" si="196"/>
        <v>0</v>
      </c>
      <c r="AG311">
        <f t="shared" si="197"/>
        <v>0</v>
      </c>
      <c r="AH311">
        <f t="shared" si="198"/>
        <v>0</v>
      </c>
      <c r="AI311">
        <f t="shared" si="199"/>
        <v>0</v>
      </c>
      <c r="AJ311">
        <f t="shared" si="200"/>
        <v>0</v>
      </c>
      <c r="AK311">
        <f t="shared" si="201"/>
        <v>0</v>
      </c>
      <c r="AL311">
        <f t="shared" si="202"/>
        <v>0</v>
      </c>
      <c r="AM311">
        <f t="shared" si="203"/>
        <v>0</v>
      </c>
      <c r="AN311">
        <f t="shared" si="204"/>
        <v>0</v>
      </c>
      <c r="AO311">
        <f t="shared" si="205"/>
        <v>0</v>
      </c>
      <c r="AP311">
        <f t="shared" si="206"/>
        <v>0</v>
      </c>
      <c r="AQ311">
        <f t="shared" si="207"/>
        <v>0</v>
      </c>
      <c r="AR311">
        <f t="shared" si="208"/>
        <v>0</v>
      </c>
      <c r="AS311">
        <f t="shared" si="209"/>
        <v>0</v>
      </c>
      <c r="AT311">
        <f t="shared" si="210"/>
        <v>0</v>
      </c>
    </row>
    <row r="312" spans="1:46" ht="20.100000000000001" customHeight="1">
      <c r="A312" s="38" t="s">
        <v>176</v>
      </c>
      <c r="B312" s="38" t="s">
        <v>181</v>
      </c>
      <c r="C312" s="39" t="s">
        <v>64</v>
      </c>
      <c r="D312" s="50">
        <v>2</v>
      </c>
      <c r="E312" s="50"/>
      <c r="F312" s="50">
        <f t="shared" si="211"/>
        <v>0</v>
      </c>
      <c r="G312" s="50"/>
      <c r="H312" s="50">
        <f t="shared" si="212"/>
        <v>0</v>
      </c>
      <c r="I312" s="50">
        <v>0</v>
      </c>
      <c r="J312" s="50">
        <f t="shared" si="213"/>
        <v>0</v>
      </c>
      <c r="K312" s="50">
        <f t="shared" si="180"/>
        <v>0</v>
      </c>
      <c r="L312" s="40"/>
      <c r="N312" t="str">
        <f t="shared" ref="N312:N328" si="215">"01"</f>
        <v>01</v>
      </c>
      <c r="O312" s="1" t="s">
        <v>281</v>
      </c>
      <c r="P312">
        <v>1</v>
      </c>
      <c r="Q312">
        <f t="shared" si="181"/>
        <v>0</v>
      </c>
      <c r="R312">
        <f t="shared" si="182"/>
        <v>0</v>
      </c>
      <c r="S312">
        <f t="shared" si="183"/>
        <v>0</v>
      </c>
      <c r="T312">
        <f t="shared" si="184"/>
        <v>0</v>
      </c>
      <c r="U312">
        <f t="shared" si="185"/>
        <v>0</v>
      </c>
      <c r="V312">
        <f t="shared" si="186"/>
        <v>0</v>
      </c>
      <c r="W312">
        <f t="shared" si="187"/>
        <v>0</v>
      </c>
      <c r="X312">
        <f t="shared" si="188"/>
        <v>0</v>
      </c>
      <c r="Y312">
        <f t="shared" si="189"/>
        <v>0</v>
      </c>
      <c r="Z312">
        <f t="shared" si="190"/>
        <v>0</v>
      </c>
      <c r="AA312">
        <f t="shared" si="191"/>
        <v>0</v>
      </c>
      <c r="AB312">
        <f t="shared" si="192"/>
        <v>0</v>
      </c>
      <c r="AC312">
        <f t="shared" si="193"/>
        <v>0</v>
      </c>
      <c r="AD312">
        <f t="shared" si="194"/>
        <v>0</v>
      </c>
      <c r="AE312">
        <f t="shared" si="195"/>
        <v>0</v>
      </c>
      <c r="AF312">
        <f t="shared" si="196"/>
        <v>0</v>
      </c>
      <c r="AG312">
        <f t="shared" si="197"/>
        <v>0</v>
      </c>
      <c r="AH312">
        <f t="shared" si="198"/>
        <v>0</v>
      </c>
      <c r="AI312">
        <f t="shared" si="199"/>
        <v>0</v>
      </c>
      <c r="AJ312">
        <f t="shared" si="200"/>
        <v>0</v>
      </c>
      <c r="AK312">
        <f t="shared" si="201"/>
        <v>0</v>
      </c>
      <c r="AL312">
        <f t="shared" si="202"/>
        <v>0</v>
      </c>
      <c r="AM312">
        <f t="shared" si="203"/>
        <v>0</v>
      </c>
      <c r="AN312">
        <f t="shared" si="204"/>
        <v>0</v>
      </c>
      <c r="AO312">
        <f t="shared" si="205"/>
        <v>0</v>
      </c>
      <c r="AP312">
        <f t="shared" si="206"/>
        <v>0</v>
      </c>
      <c r="AQ312">
        <f t="shared" si="207"/>
        <v>0</v>
      </c>
      <c r="AR312">
        <f t="shared" si="208"/>
        <v>0</v>
      </c>
      <c r="AS312">
        <f t="shared" si="209"/>
        <v>0</v>
      </c>
      <c r="AT312">
        <f t="shared" si="210"/>
        <v>0</v>
      </c>
    </row>
    <row r="313" spans="1:46" ht="20.100000000000001" customHeight="1">
      <c r="A313" s="38" t="s">
        <v>176</v>
      </c>
      <c r="B313" s="38" t="s">
        <v>184</v>
      </c>
      <c r="C313" s="39" t="s">
        <v>64</v>
      </c>
      <c r="D313" s="50">
        <v>6</v>
      </c>
      <c r="E313" s="50"/>
      <c r="F313" s="50">
        <f t="shared" si="211"/>
        <v>0</v>
      </c>
      <c r="G313" s="50">
        <v>0</v>
      </c>
      <c r="H313" s="50">
        <f t="shared" si="212"/>
        <v>0</v>
      </c>
      <c r="I313" s="50">
        <v>0</v>
      </c>
      <c r="J313" s="50">
        <f t="shared" si="213"/>
        <v>0</v>
      </c>
      <c r="K313" s="50">
        <f t="shared" si="180"/>
        <v>0</v>
      </c>
      <c r="L313" s="40"/>
      <c r="N313" t="str">
        <f t="shared" si="215"/>
        <v>01</v>
      </c>
      <c r="O313" s="1" t="s">
        <v>281</v>
      </c>
      <c r="P313">
        <v>1</v>
      </c>
      <c r="Q313">
        <f t="shared" si="181"/>
        <v>0</v>
      </c>
      <c r="R313">
        <f t="shared" si="182"/>
        <v>0</v>
      </c>
      <c r="S313">
        <f t="shared" si="183"/>
        <v>0</v>
      </c>
      <c r="T313">
        <f t="shared" si="184"/>
        <v>0</v>
      </c>
      <c r="U313">
        <f t="shared" si="185"/>
        <v>0</v>
      </c>
      <c r="V313">
        <f t="shared" si="186"/>
        <v>0</v>
      </c>
      <c r="W313">
        <f t="shared" si="187"/>
        <v>0</v>
      </c>
      <c r="X313">
        <f t="shared" si="188"/>
        <v>0</v>
      </c>
      <c r="Y313">
        <f t="shared" si="189"/>
        <v>0</v>
      </c>
      <c r="Z313">
        <f t="shared" si="190"/>
        <v>0</v>
      </c>
      <c r="AA313">
        <f t="shared" si="191"/>
        <v>0</v>
      </c>
      <c r="AB313">
        <f t="shared" si="192"/>
        <v>0</v>
      </c>
      <c r="AC313">
        <f t="shared" si="193"/>
        <v>0</v>
      </c>
      <c r="AD313">
        <f t="shared" si="194"/>
        <v>0</v>
      </c>
      <c r="AE313">
        <f t="shared" si="195"/>
        <v>0</v>
      </c>
      <c r="AF313">
        <f t="shared" si="196"/>
        <v>0</v>
      </c>
      <c r="AG313">
        <f t="shared" si="197"/>
        <v>0</v>
      </c>
      <c r="AH313">
        <f t="shared" si="198"/>
        <v>0</v>
      </c>
      <c r="AI313">
        <f t="shared" si="199"/>
        <v>0</v>
      </c>
      <c r="AJ313">
        <f t="shared" si="200"/>
        <v>0</v>
      </c>
      <c r="AK313">
        <f t="shared" si="201"/>
        <v>0</v>
      </c>
      <c r="AL313">
        <f t="shared" si="202"/>
        <v>0</v>
      </c>
      <c r="AM313">
        <f t="shared" si="203"/>
        <v>0</v>
      </c>
      <c r="AN313">
        <f t="shared" si="204"/>
        <v>0</v>
      </c>
      <c r="AO313">
        <f t="shared" si="205"/>
        <v>0</v>
      </c>
      <c r="AP313">
        <f t="shared" si="206"/>
        <v>0</v>
      </c>
      <c r="AQ313">
        <f t="shared" si="207"/>
        <v>0</v>
      </c>
      <c r="AR313">
        <f t="shared" si="208"/>
        <v>0</v>
      </c>
      <c r="AS313">
        <f t="shared" si="209"/>
        <v>0</v>
      </c>
      <c r="AT313">
        <f t="shared" si="210"/>
        <v>0</v>
      </c>
    </row>
    <row r="314" spans="1:46" ht="20.100000000000001" customHeight="1">
      <c r="A314" s="38" t="s">
        <v>176</v>
      </c>
      <c r="B314" s="38" t="s">
        <v>180</v>
      </c>
      <c r="C314" s="39" t="s">
        <v>64</v>
      </c>
      <c r="D314" s="50">
        <v>3</v>
      </c>
      <c r="E314" s="50"/>
      <c r="F314" s="50">
        <f t="shared" si="211"/>
        <v>0</v>
      </c>
      <c r="G314" s="50">
        <v>0</v>
      </c>
      <c r="H314" s="50">
        <f t="shared" si="212"/>
        <v>0</v>
      </c>
      <c r="I314" s="50">
        <v>0</v>
      </c>
      <c r="J314" s="50">
        <f t="shared" si="213"/>
        <v>0</v>
      </c>
      <c r="K314" s="50">
        <f t="shared" si="180"/>
        <v>0</v>
      </c>
      <c r="L314" s="40"/>
      <c r="N314" t="str">
        <f t="shared" si="215"/>
        <v>01</v>
      </c>
      <c r="O314" s="1" t="s">
        <v>281</v>
      </c>
      <c r="P314">
        <v>1</v>
      </c>
      <c r="Q314">
        <f t="shared" si="181"/>
        <v>0</v>
      </c>
      <c r="R314">
        <f t="shared" si="182"/>
        <v>0</v>
      </c>
      <c r="S314">
        <f t="shared" si="183"/>
        <v>0</v>
      </c>
      <c r="T314">
        <f t="shared" si="184"/>
        <v>0</v>
      </c>
      <c r="U314">
        <f t="shared" si="185"/>
        <v>0</v>
      </c>
      <c r="V314">
        <f t="shared" si="186"/>
        <v>0</v>
      </c>
      <c r="W314">
        <f t="shared" si="187"/>
        <v>0</v>
      </c>
      <c r="X314">
        <f t="shared" si="188"/>
        <v>0</v>
      </c>
      <c r="Y314">
        <f t="shared" si="189"/>
        <v>0</v>
      </c>
      <c r="Z314">
        <f t="shared" si="190"/>
        <v>0</v>
      </c>
      <c r="AA314">
        <f t="shared" si="191"/>
        <v>0</v>
      </c>
      <c r="AB314">
        <f t="shared" si="192"/>
        <v>0</v>
      </c>
      <c r="AC314">
        <f t="shared" si="193"/>
        <v>0</v>
      </c>
      <c r="AD314">
        <f t="shared" si="194"/>
        <v>0</v>
      </c>
      <c r="AE314">
        <f t="shared" si="195"/>
        <v>0</v>
      </c>
      <c r="AF314">
        <f t="shared" si="196"/>
        <v>0</v>
      </c>
      <c r="AG314">
        <f t="shared" si="197"/>
        <v>0</v>
      </c>
      <c r="AH314">
        <f t="shared" si="198"/>
        <v>0</v>
      </c>
      <c r="AI314">
        <f t="shared" si="199"/>
        <v>0</v>
      </c>
      <c r="AJ314">
        <f t="shared" si="200"/>
        <v>0</v>
      </c>
      <c r="AK314">
        <f t="shared" si="201"/>
        <v>0</v>
      </c>
      <c r="AL314">
        <f t="shared" si="202"/>
        <v>0</v>
      </c>
      <c r="AM314">
        <f t="shared" si="203"/>
        <v>0</v>
      </c>
      <c r="AN314">
        <f t="shared" si="204"/>
        <v>0</v>
      </c>
      <c r="AO314">
        <f t="shared" si="205"/>
        <v>0</v>
      </c>
      <c r="AP314">
        <f t="shared" si="206"/>
        <v>0</v>
      </c>
      <c r="AQ314">
        <f t="shared" si="207"/>
        <v>0</v>
      </c>
      <c r="AR314">
        <f t="shared" si="208"/>
        <v>0</v>
      </c>
      <c r="AS314">
        <f t="shared" si="209"/>
        <v>0</v>
      </c>
      <c r="AT314">
        <f t="shared" si="210"/>
        <v>0</v>
      </c>
    </row>
    <row r="315" spans="1:46" ht="20.100000000000001" customHeight="1">
      <c r="A315" s="38" t="s">
        <v>176</v>
      </c>
      <c r="B315" s="38" t="s">
        <v>183</v>
      </c>
      <c r="C315" s="39" t="s">
        <v>64</v>
      </c>
      <c r="D315" s="50">
        <v>9</v>
      </c>
      <c r="E315" s="50"/>
      <c r="F315" s="50">
        <f t="shared" si="211"/>
        <v>0</v>
      </c>
      <c r="G315" s="50">
        <v>0</v>
      </c>
      <c r="H315" s="50">
        <f t="shared" si="212"/>
        <v>0</v>
      </c>
      <c r="I315" s="50">
        <v>0</v>
      </c>
      <c r="J315" s="50">
        <f t="shared" si="213"/>
        <v>0</v>
      </c>
      <c r="K315" s="50">
        <f t="shared" si="180"/>
        <v>0</v>
      </c>
      <c r="L315" s="40"/>
      <c r="N315" t="str">
        <f t="shared" si="215"/>
        <v>01</v>
      </c>
      <c r="O315" s="1" t="s">
        <v>281</v>
      </c>
      <c r="P315">
        <v>1</v>
      </c>
      <c r="Q315">
        <f t="shared" si="181"/>
        <v>0</v>
      </c>
      <c r="R315">
        <f t="shared" si="182"/>
        <v>0</v>
      </c>
      <c r="S315">
        <f t="shared" si="183"/>
        <v>0</v>
      </c>
      <c r="T315">
        <f t="shared" si="184"/>
        <v>0</v>
      </c>
      <c r="U315">
        <f t="shared" si="185"/>
        <v>0</v>
      </c>
      <c r="V315">
        <f t="shared" si="186"/>
        <v>0</v>
      </c>
      <c r="W315">
        <f t="shared" si="187"/>
        <v>0</v>
      </c>
      <c r="X315">
        <f t="shared" si="188"/>
        <v>0</v>
      </c>
      <c r="Y315">
        <f t="shared" si="189"/>
        <v>0</v>
      </c>
      <c r="Z315">
        <f t="shared" si="190"/>
        <v>0</v>
      </c>
      <c r="AA315">
        <f t="shared" si="191"/>
        <v>0</v>
      </c>
      <c r="AB315">
        <f t="shared" si="192"/>
        <v>0</v>
      </c>
      <c r="AC315">
        <f t="shared" si="193"/>
        <v>0</v>
      </c>
      <c r="AD315">
        <f t="shared" si="194"/>
        <v>0</v>
      </c>
      <c r="AE315">
        <f t="shared" si="195"/>
        <v>0</v>
      </c>
      <c r="AF315">
        <f t="shared" si="196"/>
        <v>0</v>
      </c>
      <c r="AG315">
        <f t="shared" si="197"/>
        <v>0</v>
      </c>
      <c r="AH315">
        <f t="shared" si="198"/>
        <v>0</v>
      </c>
      <c r="AI315">
        <f t="shared" si="199"/>
        <v>0</v>
      </c>
      <c r="AJ315">
        <f t="shared" si="200"/>
        <v>0</v>
      </c>
      <c r="AK315">
        <f t="shared" si="201"/>
        <v>0</v>
      </c>
      <c r="AL315">
        <f t="shared" si="202"/>
        <v>0</v>
      </c>
      <c r="AM315">
        <f t="shared" si="203"/>
        <v>0</v>
      </c>
      <c r="AN315">
        <f t="shared" si="204"/>
        <v>0</v>
      </c>
      <c r="AO315">
        <f t="shared" si="205"/>
        <v>0</v>
      </c>
      <c r="AP315">
        <f t="shared" si="206"/>
        <v>0</v>
      </c>
      <c r="AQ315">
        <f t="shared" si="207"/>
        <v>0</v>
      </c>
      <c r="AR315">
        <f t="shared" si="208"/>
        <v>0</v>
      </c>
      <c r="AS315">
        <f t="shared" si="209"/>
        <v>0</v>
      </c>
      <c r="AT315">
        <f t="shared" si="210"/>
        <v>0</v>
      </c>
    </row>
    <row r="316" spans="1:46" ht="20.100000000000001" customHeight="1">
      <c r="A316" s="38" t="s">
        <v>176</v>
      </c>
      <c r="B316" s="38" t="s">
        <v>182</v>
      </c>
      <c r="C316" s="39" t="s">
        <v>64</v>
      </c>
      <c r="D316" s="50">
        <v>1</v>
      </c>
      <c r="E316" s="50"/>
      <c r="F316" s="50">
        <f t="shared" si="211"/>
        <v>0</v>
      </c>
      <c r="G316" s="50">
        <v>0</v>
      </c>
      <c r="H316" s="50">
        <f t="shared" si="212"/>
        <v>0</v>
      </c>
      <c r="I316" s="50">
        <v>0</v>
      </c>
      <c r="J316" s="50">
        <f t="shared" si="213"/>
        <v>0</v>
      </c>
      <c r="K316" s="50">
        <f t="shared" si="180"/>
        <v>0</v>
      </c>
      <c r="L316" s="40"/>
      <c r="N316" t="str">
        <f t="shared" si="215"/>
        <v>01</v>
      </c>
      <c r="O316" s="1" t="s">
        <v>281</v>
      </c>
      <c r="P316">
        <v>1</v>
      </c>
      <c r="Q316">
        <f t="shared" si="181"/>
        <v>0</v>
      </c>
      <c r="R316">
        <f t="shared" si="182"/>
        <v>0</v>
      </c>
      <c r="S316">
        <f t="shared" si="183"/>
        <v>0</v>
      </c>
      <c r="T316">
        <f t="shared" si="184"/>
        <v>0</v>
      </c>
      <c r="U316">
        <f t="shared" si="185"/>
        <v>0</v>
      </c>
      <c r="V316">
        <f t="shared" si="186"/>
        <v>0</v>
      </c>
      <c r="W316">
        <f t="shared" si="187"/>
        <v>0</v>
      </c>
      <c r="X316">
        <f t="shared" si="188"/>
        <v>0</v>
      </c>
      <c r="Y316">
        <f t="shared" si="189"/>
        <v>0</v>
      </c>
      <c r="Z316">
        <f t="shared" si="190"/>
        <v>0</v>
      </c>
      <c r="AA316">
        <f t="shared" si="191"/>
        <v>0</v>
      </c>
      <c r="AB316">
        <f t="shared" si="192"/>
        <v>0</v>
      </c>
      <c r="AC316">
        <f t="shared" si="193"/>
        <v>0</v>
      </c>
      <c r="AD316">
        <f t="shared" si="194"/>
        <v>0</v>
      </c>
      <c r="AE316">
        <f t="shared" si="195"/>
        <v>0</v>
      </c>
      <c r="AF316">
        <f t="shared" si="196"/>
        <v>0</v>
      </c>
      <c r="AG316">
        <f t="shared" si="197"/>
        <v>0</v>
      </c>
      <c r="AH316">
        <f t="shared" si="198"/>
        <v>0</v>
      </c>
      <c r="AI316">
        <f t="shared" si="199"/>
        <v>0</v>
      </c>
      <c r="AJ316">
        <f t="shared" si="200"/>
        <v>0</v>
      </c>
      <c r="AK316">
        <f t="shared" si="201"/>
        <v>0</v>
      </c>
      <c r="AL316">
        <f t="shared" si="202"/>
        <v>0</v>
      </c>
      <c r="AM316">
        <f t="shared" si="203"/>
        <v>0</v>
      </c>
      <c r="AN316">
        <f t="shared" si="204"/>
        <v>0</v>
      </c>
      <c r="AO316">
        <f t="shared" si="205"/>
        <v>0</v>
      </c>
      <c r="AP316">
        <f t="shared" si="206"/>
        <v>0</v>
      </c>
      <c r="AQ316">
        <f t="shared" si="207"/>
        <v>0</v>
      </c>
      <c r="AR316">
        <f t="shared" si="208"/>
        <v>0</v>
      </c>
      <c r="AS316">
        <f t="shared" si="209"/>
        <v>0</v>
      </c>
      <c r="AT316">
        <f t="shared" si="210"/>
        <v>0</v>
      </c>
    </row>
    <row r="317" spans="1:46" ht="20.100000000000001" customHeight="1">
      <c r="A317" s="38" t="s">
        <v>176</v>
      </c>
      <c r="B317" s="38" t="s">
        <v>185</v>
      </c>
      <c r="C317" s="39" t="s">
        <v>64</v>
      </c>
      <c r="D317" s="50">
        <v>1</v>
      </c>
      <c r="E317" s="50"/>
      <c r="F317" s="50">
        <f t="shared" si="211"/>
        <v>0</v>
      </c>
      <c r="G317" s="50">
        <v>0</v>
      </c>
      <c r="H317" s="50">
        <f t="shared" si="212"/>
        <v>0</v>
      </c>
      <c r="I317" s="50">
        <v>0</v>
      </c>
      <c r="J317" s="50">
        <f t="shared" si="213"/>
        <v>0</v>
      </c>
      <c r="K317" s="50">
        <f t="shared" si="180"/>
        <v>0</v>
      </c>
      <c r="L317" s="40"/>
      <c r="N317" t="str">
        <f t="shared" si="215"/>
        <v>01</v>
      </c>
      <c r="O317" s="1" t="s">
        <v>281</v>
      </c>
      <c r="P317">
        <v>1</v>
      </c>
      <c r="Q317">
        <f t="shared" si="181"/>
        <v>0</v>
      </c>
      <c r="R317">
        <f t="shared" si="182"/>
        <v>0</v>
      </c>
      <c r="S317">
        <f t="shared" si="183"/>
        <v>0</v>
      </c>
      <c r="T317">
        <f t="shared" si="184"/>
        <v>0</v>
      </c>
      <c r="U317">
        <f t="shared" si="185"/>
        <v>0</v>
      </c>
      <c r="V317">
        <f t="shared" si="186"/>
        <v>0</v>
      </c>
      <c r="W317">
        <f t="shared" si="187"/>
        <v>0</v>
      </c>
      <c r="X317">
        <f t="shared" si="188"/>
        <v>0</v>
      </c>
      <c r="Y317">
        <f t="shared" si="189"/>
        <v>0</v>
      </c>
      <c r="Z317">
        <f t="shared" si="190"/>
        <v>0</v>
      </c>
      <c r="AA317">
        <f t="shared" si="191"/>
        <v>0</v>
      </c>
      <c r="AB317">
        <f t="shared" si="192"/>
        <v>0</v>
      </c>
      <c r="AC317">
        <f t="shared" si="193"/>
        <v>0</v>
      </c>
      <c r="AD317">
        <f t="shared" si="194"/>
        <v>0</v>
      </c>
      <c r="AE317">
        <f t="shared" si="195"/>
        <v>0</v>
      </c>
      <c r="AF317">
        <f t="shared" si="196"/>
        <v>0</v>
      </c>
      <c r="AG317">
        <f t="shared" si="197"/>
        <v>0</v>
      </c>
      <c r="AH317">
        <f t="shared" si="198"/>
        <v>0</v>
      </c>
      <c r="AI317">
        <f t="shared" si="199"/>
        <v>0</v>
      </c>
      <c r="AJ317">
        <f t="shared" si="200"/>
        <v>0</v>
      </c>
      <c r="AK317">
        <f t="shared" si="201"/>
        <v>0</v>
      </c>
      <c r="AL317">
        <f t="shared" si="202"/>
        <v>0</v>
      </c>
      <c r="AM317">
        <f t="shared" si="203"/>
        <v>0</v>
      </c>
      <c r="AN317">
        <f t="shared" si="204"/>
        <v>0</v>
      </c>
      <c r="AO317">
        <f t="shared" si="205"/>
        <v>0</v>
      </c>
      <c r="AP317">
        <f t="shared" si="206"/>
        <v>0</v>
      </c>
      <c r="AQ317">
        <f t="shared" si="207"/>
        <v>0</v>
      </c>
      <c r="AR317">
        <f t="shared" si="208"/>
        <v>0</v>
      </c>
      <c r="AS317">
        <f t="shared" si="209"/>
        <v>0</v>
      </c>
      <c r="AT317">
        <f t="shared" si="210"/>
        <v>0</v>
      </c>
    </row>
    <row r="318" spans="1:46" ht="20.100000000000001" customHeight="1">
      <c r="A318" s="38" t="s">
        <v>94</v>
      </c>
      <c r="B318" s="38" t="s">
        <v>95</v>
      </c>
      <c r="C318" s="39" t="s">
        <v>79</v>
      </c>
      <c r="D318" s="50">
        <f>공량산출서!F136</f>
        <v>0</v>
      </c>
      <c r="E318" s="50"/>
      <c r="F318" s="50">
        <f t="shared" si="211"/>
        <v>0</v>
      </c>
      <c r="G318" s="50">
        <v>0</v>
      </c>
      <c r="H318" s="50">
        <f t="shared" si="212"/>
        <v>0</v>
      </c>
      <c r="I318" s="50">
        <v>0</v>
      </c>
      <c r="J318" s="50">
        <f t="shared" si="213"/>
        <v>0</v>
      </c>
      <c r="K318" s="50">
        <f t="shared" si="180"/>
        <v>0</v>
      </c>
      <c r="L318" s="40"/>
      <c r="N318" t="str">
        <f t="shared" si="215"/>
        <v>01</v>
      </c>
      <c r="O318" s="1" t="s">
        <v>281</v>
      </c>
      <c r="P318">
        <v>1</v>
      </c>
      <c r="Q318">
        <f t="shared" si="181"/>
        <v>0</v>
      </c>
      <c r="R318">
        <f t="shared" si="182"/>
        <v>0</v>
      </c>
      <c r="S318">
        <f t="shared" si="183"/>
        <v>0</v>
      </c>
      <c r="T318">
        <f t="shared" si="184"/>
        <v>0</v>
      </c>
      <c r="U318">
        <f t="shared" si="185"/>
        <v>0</v>
      </c>
      <c r="V318">
        <f t="shared" si="186"/>
        <v>0</v>
      </c>
      <c r="W318">
        <f t="shared" si="187"/>
        <v>0</v>
      </c>
      <c r="X318">
        <f t="shared" si="188"/>
        <v>0</v>
      </c>
      <c r="Y318">
        <f t="shared" si="189"/>
        <v>0</v>
      </c>
      <c r="Z318">
        <f t="shared" si="190"/>
        <v>0</v>
      </c>
      <c r="AA318">
        <f t="shared" si="191"/>
        <v>0</v>
      </c>
      <c r="AB318">
        <f t="shared" si="192"/>
        <v>0</v>
      </c>
      <c r="AC318">
        <f t="shared" si="193"/>
        <v>0</v>
      </c>
      <c r="AD318">
        <f t="shared" si="194"/>
        <v>0</v>
      </c>
      <c r="AE318">
        <f t="shared" si="195"/>
        <v>0</v>
      </c>
      <c r="AF318">
        <f t="shared" si="196"/>
        <v>0</v>
      </c>
      <c r="AG318">
        <f t="shared" si="197"/>
        <v>0</v>
      </c>
      <c r="AH318">
        <f t="shared" si="198"/>
        <v>0</v>
      </c>
      <c r="AI318">
        <f t="shared" si="199"/>
        <v>0</v>
      </c>
      <c r="AJ318">
        <f t="shared" si="200"/>
        <v>0</v>
      </c>
      <c r="AK318">
        <f t="shared" si="201"/>
        <v>0</v>
      </c>
      <c r="AL318">
        <f t="shared" si="202"/>
        <v>0</v>
      </c>
      <c r="AM318">
        <f t="shared" si="203"/>
        <v>0</v>
      </c>
      <c r="AN318">
        <f t="shared" si="204"/>
        <v>0</v>
      </c>
      <c r="AO318">
        <f t="shared" si="205"/>
        <v>0</v>
      </c>
      <c r="AP318">
        <f t="shared" si="206"/>
        <v>0</v>
      </c>
      <c r="AQ318">
        <f t="shared" si="207"/>
        <v>0</v>
      </c>
      <c r="AR318">
        <f t="shared" si="208"/>
        <v>0</v>
      </c>
      <c r="AS318">
        <f t="shared" si="209"/>
        <v>0</v>
      </c>
      <c r="AT318">
        <f t="shared" si="210"/>
        <v>0</v>
      </c>
    </row>
    <row r="319" spans="1:46" ht="20.100000000000001" customHeight="1">
      <c r="A319" s="38" t="s">
        <v>97</v>
      </c>
      <c r="B319" s="38" t="s">
        <v>98</v>
      </c>
      <c r="C319" s="39" t="s">
        <v>64</v>
      </c>
      <c r="D319" s="50">
        <f>공량산출서!F138</f>
        <v>0</v>
      </c>
      <c r="E319" s="50"/>
      <c r="F319" s="50">
        <f t="shared" si="211"/>
        <v>0</v>
      </c>
      <c r="G319" s="50">
        <v>0</v>
      </c>
      <c r="H319" s="50">
        <f t="shared" si="212"/>
        <v>0</v>
      </c>
      <c r="I319" s="50">
        <v>0</v>
      </c>
      <c r="J319" s="50">
        <f t="shared" si="213"/>
        <v>0</v>
      </c>
      <c r="K319" s="50">
        <f t="shared" si="180"/>
        <v>0</v>
      </c>
      <c r="L319" s="40"/>
      <c r="N319" t="str">
        <f t="shared" si="215"/>
        <v>01</v>
      </c>
      <c r="O319" s="1" t="s">
        <v>281</v>
      </c>
      <c r="P319">
        <v>1</v>
      </c>
      <c r="Q319">
        <f t="shared" si="181"/>
        <v>0</v>
      </c>
      <c r="R319">
        <f t="shared" si="182"/>
        <v>0</v>
      </c>
      <c r="S319">
        <f t="shared" si="183"/>
        <v>0</v>
      </c>
      <c r="T319">
        <f t="shared" si="184"/>
        <v>0</v>
      </c>
      <c r="U319">
        <f t="shared" si="185"/>
        <v>0</v>
      </c>
      <c r="V319">
        <f t="shared" si="186"/>
        <v>0</v>
      </c>
      <c r="W319">
        <f t="shared" si="187"/>
        <v>0</v>
      </c>
      <c r="X319">
        <f t="shared" si="188"/>
        <v>0</v>
      </c>
      <c r="Y319">
        <f t="shared" si="189"/>
        <v>0</v>
      </c>
      <c r="Z319">
        <f t="shared" si="190"/>
        <v>0</v>
      </c>
      <c r="AA319">
        <f t="shared" si="191"/>
        <v>0</v>
      </c>
      <c r="AB319">
        <f t="shared" si="192"/>
        <v>0</v>
      </c>
      <c r="AC319">
        <f t="shared" si="193"/>
        <v>0</v>
      </c>
      <c r="AD319">
        <f t="shared" si="194"/>
        <v>0</v>
      </c>
      <c r="AE319">
        <f t="shared" si="195"/>
        <v>0</v>
      </c>
      <c r="AF319">
        <f t="shared" si="196"/>
        <v>0</v>
      </c>
      <c r="AG319">
        <f t="shared" si="197"/>
        <v>0</v>
      </c>
      <c r="AH319">
        <f t="shared" si="198"/>
        <v>0</v>
      </c>
      <c r="AI319">
        <f t="shared" si="199"/>
        <v>0</v>
      </c>
      <c r="AJ319">
        <f t="shared" si="200"/>
        <v>0</v>
      </c>
      <c r="AK319">
        <f t="shared" si="201"/>
        <v>0</v>
      </c>
      <c r="AL319">
        <f t="shared" si="202"/>
        <v>0</v>
      </c>
      <c r="AM319">
        <f t="shared" si="203"/>
        <v>0</v>
      </c>
      <c r="AN319">
        <f t="shared" si="204"/>
        <v>0</v>
      </c>
      <c r="AO319">
        <f t="shared" si="205"/>
        <v>0</v>
      </c>
      <c r="AP319">
        <f t="shared" si="206"/>
        <v>0</v>
      </c>
      <c r="AQ319">
        <f t="shared" si="207"/>
        <v>0</v>
      </c>
      <c r="AR319">
        <f t="shared" si="208"/>
        <v>0</v>
      </c>
      <c r="AS319">
        <f t="shared" si="209"/>
        <v>0</v>
      </c>
      <c r="AT319">
        <f t="shared" si="210"/>
        <v>0</v>
      </c>
    </row>
    <row r="320" spans="1:46" ht="20.100000000000001" customHeight="1">
      <c r="A320" s="38" t="s">
        <v>99</v>
      </c>
      <c r="B320" s="38" t="s">
        <v>100</v>
      </c>
      <c r="C320" s="39" t="s">
        <v>64</v>
      </c>
      <c r="D320" s="50">
        <f>공량산출서!F140</f>
        <v>0</v>
      </c>
      <c r="E320" s="50"/>
      <c r="F320" s="50">
        <f t="shared" si="211"/>
        <v>0</v>
      </c>
      <c r="G320" s="50">
        <v>0</v>
      </c>
      <c r="H320" s="50">
        <f t="shared" si="212"/>
        <v>0</v>
      </c>
      <c r="I320" s="50">
        <v>0</v>
      </c>
      <c r="J320" s="50">
        <f t="shared" si="213"/>
        <v>0</v>
      </c>
      <c r="K320" s="50">
        <f t="shared" si="180"/>
        <v>0</v>
      </c>
      <c r="L320" s="40"/>
      <c r="N320" t="str">
        <f t="shared" si="215"/>
        <v>01</v>
      </c>
      <c r="O320" s="1" t="s">
        <v>281</v>
      </c>
      <c r="P320">
        <v>1</v>
      </c>
      <c r="Q320">
        <f t="shared" si="181"/>
        <v>0</v>
      </c>
      <c r="R320">
        <f t="shared" si="182"/>
        <v>0</v>
      </c>
      <c r="S320">
        <f t="shared" si="183"/>
        <v>0</v>
      </c>
      <c r="T320">
        <f t="shared" si="184"/>
        <v>0</v>
      </c>
      <c r="U320">
        <f t="shared" si="185"/>
        <v>0</v>
      </c>
      <c r="V320">
        <f t="shared" si="186"/>
        <v>0</v>
      </c>
      <c r="W320">
        <f t="shared" si="187"/>
        <v>0</v>
      </c>
      <c r="X320">
        <f t="shared" si="188"/>
        <v>0</v>
      </c>
      <c r="Y320">
        <f t="shared" si="189"/>
        <v>0</v>
      </c>
      <c r="Z320">
        <f t="shared" si="190"/>
        <v>0</v>
      </c>
      <c r="AA320">
        <f t="shared" si="191"/>
        <v>0</v>
      </c>
      <c r="AB320">
        <f t="shared" si="192"/>
        <v>0</v>
      </c>
      <c r="AC320">
        <f t="shared" si="193"/>
        <v>0</v>
      </c>
      <c r="AD320">
        <f t="shared" si="194"/>
        <v>0</v>
      </c>
      <c r="AE320">
        <f t="shared" si="195"/>
        <v>0</v>
      </c>
      <c r="AF320">
        <f t="shared" si="196"/>
        <v>0</v>
      </c>
      <c r="AG320">
        <f t="shared" si="197"/>
        <v>0</v>
      </c>
      <c r="AH320">
        <f t="shared" si="198"/>
        <v>0</v>
      </c>
      <c r="AI320">
        <f t="shared" si="199"/>
        <v>0</v>
      </c>
      <c r="AJ320">
        <f t="shared" si="200"/>
        <v>0</v>
      </c>
      <c r="AK320">
        <f t="shared" si="201"/>
        <v>0</v>
      </c>
      <c r="AL320">
        <f t="shared" si="202"/>
        <v>0</v>
      </c>
      <c r="AM320">
        <f t="shared" si="203"/>
        <v>0</v>
      </c>
      <c r="AN320">
        <f t="shared" si="204"/>
        <v>0</v>
      </c>
      <c r="AO320">
        <f t="shared" si="205"/>
        <v>0</v>
      </c>
      <c r="AP320">
        <f t="shared" si="206"/>
        <v>0</v>
      </c>
      <c r="AQ320">
        <f t="shared" si="207"/>
        <v>0</v>
      </c>
      <c r="AR320">
        <f t="shared" si="208"/>
        <v>0</v>
      </c>
      <c r="AS320">
        <f t="shared" si="209"/>
        <v>0</v>
      </c>
      <c r="AT320">
        <f t="shared" si="210"/>
        <v>0</v>
      </c>
    </row>
    <row r="321" spans="1:49" ht="20.100000000000001" customHeight="1">
      <c r="A321" s="38" t="s">
        <v>97</v>
      </c>
      <c r="B321" s="38" t="s">
        <v>101</v>
      </c>
      <c r="C321" s="39" t="s">
        <v>64</v>
      </c>
      <c r="D321" s="50">
        <f>공량산출서!F142</f>
        <v>0</v>
      </c>
      <c r="E321" s="50"/>
      <c r="F321" s="50">
        <f t="shared" si="211"/>
        <v>0</v>
      </c>
      <c r="G321" s="50">
        <v>0</v>
      </c>
      <c r="H321" s="50">
        <f t="shared" si="212"/>
        <v>0</v>
      </c>
      <c r="I321" s="50">
        <v>0</v>
      </c>
      <c r="J321" s="50">
        <f t="shared" si="213"/>
        <v>0</v>
      </c>
      <c r="K321" s="50">
        <f t="shared" si="180"/>
        <v>0</v>
      </c>
      <c r="L321" s="40"/>
      <c r="N321" t="str">
        <f t="shared" si="215"/>
        <v>01</v>
      </c>
      <c r="O321" s="1" t="s">
        <v>281</v>
      </c>
      <c r="P321">
        <v>1</v>
      </c>
      <c r="Q321">
        <f t="shared" si="181"/>
        <v>0</v>
      </c>
      <c r="R321">
        <f t="shared" si="182"/>
        <v>0</v>
      </c>
      <c r="S321">
        <f t="shared" si="183"/>
        <v>0</v>
      </c>
      <c r="T321">
        <f t="shared" si="184"/>
        <v>0</v>
      </c>
      <c r="U321">
        <f t="shared" si="185"/>
        <v>0</v>
      </c>
      <c r="V321">
        <f t="shared" si="186"/>
        <v>0</v>
      </c>
      <c r="W321">
        <f t="shared" si="187"/>
        <v>0</v>
      </c>
      <c r="X321">
        <f t="shared" si="188"/>
        <v>0</v>
      </c>
      <c r="Y321">
        <f t="shared" si="189"/>
        <v>0</v>
      </c>
      <c r="Z321">
        <f t="shared" si="190"/>
        <v>0</v>
      </c>
      <c r="AA321">
        <f t="shared" si="191"/>
        <v>0</v>
      </c>
      <c r="AB321">
        <f t="shared" si="192"/>
        <v>0</v>
      </c>
      <c r="AC321">
        <f t="shared" si="193"/>
        <v>0</v>
      </c>
      <c r="AD321">
        <f t="shared" si="194"/>
        <v>0</v>
      </c>
      <c r="AE321">
        <f t="shared" si="195"/>
        <v>0</v>
      </c>
      <c r="AF321">
        <f t="shared" si="196"/>
        <v>0</v>
      </c>
      <c r="AG321">
        <f t="shared" si="197"/>
        <v>0</v>
      </c>
      <c r="AH321">
        <f t="shared" si="198"/>
        <v>0</v>
      </c>
      <c r="AI321">
        <f t="shared" si="199"/>
        <v>0</v>
      </c>
      <c r="AJ321">
        <f t="shared" si="200"/>
        <v>0</v>
      </c>
      <c r="AK321">
        <f t="shared" si="201"/>
        <v>0</v>
      </c>
      <c r="AL321">
        <f t="shared" si="202"/>
        <v>0</v>
      </c>
      <c r="AM321">
        <f t="shared" si="203"/>
        <v>0</v>
      </c>
      <c r="AN321">
        <f t="shared" si="204"/>
        <v>0</v>
      </c>
      <c r="AO321">
        <f t="shared" si="205"/>
        <v>0</v>
      </c>
      <c r="AP321">
        <f t="shared" si="206"/>
        <v>0</v>
      </c>
      <c r="AQ321">
        <f t="shared" si="207"/>
        <v>0</v>
      </c>
      <c r="AR321">
        <f t="shared" si="208"/>
        <v>0</v>
      </c>
      <c r="AS321">
        <f t="shared" si="209"/>
        <v>0</v>
      </c>
      <c r="AT321">
        <f t="shared" si="210"/>
        <v>0</v>
      </c>
    </row>
    <row r="322" spans="1:49" ht="20.100000000000001" customHeight="1">
      <c r="A322" s="38" t="s">
        <v>77</v>
      </c>
      <c r="B322" s="38" t="s">
        <v>102</v>
      </c>
      <c r="C322" s="39" t="s">
        <v>79</v>
      </c>
      <c r="D322" s="50">
        <f>공량산출서!F144</f>
        <v>0</v>
      </c>
      <c r="E322" s="50"/>
      <c r="F322" s="50">
        <f t="shared" si="211"/>
        <v>0</v>
      </c>
      <c r="G322" s="50">
        <v>0</v>
      </c>
      <c r="H322" s="50">
        <f t="shared" si="212"/>
        <v>0</v>
      </c>
      <c r="I322" s="50">
        <v>0</v>
      </c>
      <c r="J322" s="50">
        <f t="shared" si="213"/>
        <v>0</v>
      </c>
      <c r="K322" s="50">
        <f t="shared" si="180"/>
        <v>0</v>
      </c>
      <c r="L322" s="40"/>
      <c r="N322" t="str">
        <f t="shared" si="215"/>
        <v>01</v>
      </c>
      <c r="O322" s="1" t="s">
        <v>281</v>
      </c>
      <c r="P322">
        <v>1</v>
      </c>
      <c r="Q322">
        <f t="shared" si="181"/>
        <v>0</v>
      </c>
      <c r="R322">
        <f t="shared" si="182"/>
        <v>0</v>
      </c>
      <c r="S322">
        <f t="shared" si="183"/>
        <v>0</v>
      </c>
      <c r="T322">
        <f t="shared" si="184"/>
        <v>0</v>
      </c>
      <c r="U322">
        <f t="shared" si="185"/>
        <v>0</v>
      </c>
      <c r="V322">
        <f t="shared" si="186"/>
        <v>0</v>
      </c>
      <c r="W322">
        <f t="shared" si="187"/>
        <v>0</v>
      </c>
      <c r="X322">
        <f t="shared" si="188"/>
        <v>0</v>
      </c>
      <c r="Y322">
        <f t="shared" si="189"/>
        <v>0</v>
      </c>
      <c r="Z322">
        <f t="shared" si="190"/>
        <v>0</v>
      </c>
      <c r="AA322">
        <f t="shared" si="191"/>
        <v>0</v>
      </c>
      <c r="AB322">
        <f t="shared" si="192"/>
        <v>0</v>
      </c>
      <c r="AC322">
        <f t="shared" si="193"/>
        <v>0</v>
      </c>
      <c r="AD322">
        <f t="shared" si="194"/>
        <v>0</v>
      </c>
      <c r="AE322">
        <f t="shared" si="195"/>
        <v>0</v>
      </c>
      <c r="AF322">
        <f t="shared" si="196"/>
        <v>0</v>
      </c>
      <c r="AG322">
        <f t="shared" si="197"/>
        <v>0</v>
      </c>
      <c r="AH322">
        <f t="shared" si="198"/>
        <v>0</v>
      </c>
      <c r="AI322">
        <f t="shared" si="199"/>
        <v>0</v>
      </c>
      <c r="AJ322">
        <f t="shared" si="200"/>
        <v>0</v>
      </c>
      <c r="AK322">
        <f t="shared" si="201"/>
        <v>0</v>
      </c>
      <c r="AL322">
        <f t="shared" si="202"/>
        <v>0</v>
      </c>
      <c r="AM322">
        <f t="shared" si="203"/>
        <v>0</v>
      </c>
      <c r="AN322">
        <f t="shared" si="204"/>
        <v>0</v>
      </c>
      <c r="AO322">
        <f t="shared" si="205"/>
        <v>0</v>
      </c>
      <c r="AP322">
        <f t="shared" si="206"/>
        <v>0</v>
      </c>
      <c r="AQ322">
        <f t="shared" si="207"/>
        <v>0</v>
      </c>
      <c r="AR322">
        <f t="shared" si="208"/>
        <v>0</v>
      </c>
      <c r="AS322">
        <f t="shared" si="209"/>
        <v>0</v>
      </c>
      <c r="AT322">
        <f t="shared" si="210"/>
        <v>0</v>
      </c>
    </row>
    <row r="323" spans="1:49" ht="20.100000000000001" customHeight="1">
      <c r="A323" s="38" t="s">
        <v>77</v>
      </c>
      <c r="B323" s="38" t="s">
        <v>103</v>
      </c>
      <c r="C323" s="39" t="s">
        <v>79</v>
      </c>
      <c r="D323" s="50">
        <f>공량산출서!F146</f>
        <v>0</v>
      </c>
      <c r="E323" s="50"/>
      <c r="F323" s="50">
        <f t="shared" si="211"/>
        <v>0</v>
      </c>
      <c r="G323" s="50">
        <v>0</v>
      </c>
      <c r="H323" s="50">
        <f t="shared" si="212"/>
        <v>0</v>
      </c>
      <c r="I323" s="50">
        <v>0</v>
      </c>
      <c r="J323" s="50">
        <f t="shared" si="213"/>
        <v>0</v>
      </c>
      <c r="K323" s="50">
        <f t="shared" si="180"/>
        <v>0</v>
      </c>
      <c r="L323" s="40"/>
      <c r="N323" t="str">
        <f t="shared" si="215"/>
        <v>01</v>
      </c>
      <c r="O323" s="1" t="s">
        <v>281</v>
      </c>
      <c r="P323">
        <v>1</v>
      </c>
      <c r="Q323">
        <f t="shared" si="181"/>
        <v>0</v>
      </c>
      <c r="R323">
        <f t="shared" si="182"/>
        <v>0</v>
      </c>
      <c r="S323">
        <f t="shared" si="183"/>
        <v>0</v>
      </c>
      <c r="T323">
        <f t="shared" si="184"/>
        <v>0</v>
      </c>
      <c r="U323">
        <f t="shared" si="185"/>
        <v>0</v>
      </c>
      <c r="V323">
        <f t="shared" si="186"/>
        <v>0</v>
      </c>
      <c r="W323">
        <f t="shared" si="187"/>
        <v>0</v>
      </c>
      <c r="X323">
        <f t="shared" si="188"/>
        <v>0</v>
      </c>
      <c r="Y323">
        <f t="shared" si="189"/>
        <v>0</v>
      </c>
      <c r="Z323">
        <f t="shared" si="190"/>
        <v>0</v>
      </c>
      <c r="AA323">
        <f t="shared" si="191"/>
        <v>0</v>
      </c>
      <c r="AB323">
        <f t="shared" si="192"/>
        <v>0</v>
      </c>
      <c r="AC323">
        <f t="shared" si="193"/>
        <v>0</v>
      </c>
      <c r="AD323">
        <f t="shared" si="194"/>
        <v>0</v>
      </c>
      <c r="AE323">
        <f t="shared" si="195"/>
        <v>0</v>
      </c>
      <c r="AF323">
        <f t="shared" si="196"/>
        <v>0</v>
      </c>
      <c r="AG323">
        <f t="shared" si="197"/>
        <v>0</v>
      </c>
      <c r="AH323">
        <f t="shared" si="198"/>
        <v>0</v>
      </c>
      <c r="AI323">
        <f t="shared" si="199"/>
        <v>0</v>
      </c>
      <c r="AJ323">
        <f t="shared" si="200"/>
        <v>0</v>
      </c>
      <c r="AK323">
        <f t="shared" si="201"/>
        <v>0</v>
      </c>
      <c r="AL323">
        <f t="shared" si="202"/>
        <v>0</v>
      </c>
      <c r="AM323">
        <f t="shared" si="203"/>
        <v>0</v>
      </c>
      <c r="AN323">
        <f t="shared" si="204"/>
        <v>0</v>
      </c>
      <c r="AO323">
        <f t="shared" si="205"/>
        <v>0</v>
      </c>
      <c r="AP323">
        <f t="shared" si="206"/>
        <v>0</v>
      </c>
      <c r="AQ323">
        <f t="shared" si="207"/>
        <v>0</v>
      </c>
      <c r="AR323">
        <f t="shared" si="208"/>
        <v>0</v>
      </c>
      <c r="AS323">
        <f t="shared" si="209"/>
        <v>0</v>
      </c>
      <c r="AT323">
        <f t="shared" si="210"/>
        <v>0</v>
      </c>
    </row>
    <row r="324" spans="1:49" ht="20.100000000000001" customHeight="1">
      <c r="A324" s="38" t="s">
        <v>75</v>
      </c>
      <c r="B324" s="38" t="s">
        <v>101</v>
      </c>
      <c r="C324" s="39" t="s">
        <v>64</v>
      </c>
      <c r="D324" s="50">
        <f>공량산출서!F148</f>
        <v>0</v>
      </c>
      <c r="E324" s="50"/>
      <c r="F324" s="50">
        <f t="shared" si="211"/>
        <v>0</v>
      </c>
      <c r="G324" s="50">
        <v>0</v>
      </c>
      <c r="H324" s="50">
        <f t="shared" si="212"/>
        <v>0</v>
      </c>
      <c r="I324" s="50">
        <v>0</v>
      </c>
      <c r="J324" s="50">
        <f t="shared" si="213"/>
        <v>0</v>
      </c>
      <c r="K324" s="50">
        <f t="shared" si="180"/>
        <v>0</v>
      </c>
      <c r="L324" s="40"/>
      <c r="N324" t="str">
        <f t="shared" si="215"/>
        <v>01</v>
      </c>
      <c r="O324" s="1" t="s">
        <v>281</v>
      </c>
      <c r="P324">
        <v>1</v>
      </c>
      <c r="Q324">
        <f t="shared" si="181"/>
        <v>0</v>
      </c>
      <c r="R324">
        <f t="shared" si="182"/>
        <v>0</v>
      </c>
      <c r="S324">
        <f t="shared" si="183"/>
        <v>0</v>
      </c>
      <c r="T324">
        <f t="shared" si="184"/>
        <v>0</v>
      </c>
      <c r="U324">
        <f t="shared" si="185"/>
        <v>0</v>
      </c>
      <c r="V324">
        <f t="shared" si="186"/>
        <v>0</v>
      </c>
      <c r="W324">
        <f t="shared" si="187"/>
        <v>0</v>
      </c>
      <c r="X324">
        <f t="shared" si="188"/>
        <v>0</v>
      </c>
      <c r="Y324">
        <f t="shared" si="189"/>
        <v>0</v>
      </c>
      <c r="Z324">
        <f t="shared" si="190"/>
        <v>0</v>
      </c>
      <c r="AA324">
        <f t="shared" si="191"/>
        <v>0</v>
      </c>
      <c r="AB324">
        <f t="shared" si="192"/>
        <v>0</v>
      </c>
      <c r="AC324">
        <f t="shared" si="193"/>
        <v>0</v>
      </c>
      <c r="AD324">
        <f t="shared" si="194"/>
        <v>0</v>
      </c>
      <c r="AE324">
        <f t="shared" si="195"/>
        <v>0</v>
      </c>
      <c r="AF324">
        <f t="shared" si="196"/>
        <v>0</v>
      </c>
      <c r="AG324">
        <f t="shared" si="197"/>
        <v>0</v>
      </c>
      <c r="AH324">
        <f t="shared" si="198"/>
        <v>0</v>
      </c>
      <c r="AI324">
        <f t="shared" si="199"/>
        <v>0</v>
      </c>
      <c r="AJ324">
        <f t="shared" si="200"/>
        <v>0</v>
      </c>
      <c r="AK324">
        <f t="shared" si="201"/>
        <v>0</v>
      </c>
      <c r="AL324">
        <f t="shared" si="202"/>
        <v>0</v>
      </c>
      <c r="AM324">
        <f t="shared" si="203"/>
        <v>0</v>
      </c>
      <c r="AN324">
        <f t="shared" si="204"/>
        <v>0</v>
      </c>
      <c r="AO324">
        <f t="shared" si="205"/>
        <v>0</v>
      </c>
      <c r="AP324">
        <f t="shared" si="206"/>
        <v>0</v>
      </c>
      <c r="AQ324">
        <f t="shared" si="207"/>
        <v>0</v>
      </c>
      <c r="AR324">
        <f t="shared" si="208"/>
        <v>0</v>
      </c>
      <c r="AS324">
        <f t="shared" si="209"/>
        <v>0</v>
      </c>
      <c r="AT324">
        <f t="shared" si="210"/>
        <v>0</v>
      </c>
    </row>
    <row r="325" spans="1:49" ht="20.100000000000001" customHeight="1">
      <c r="A325" s="38" t="s">
        <v>104</v>
      </c>
      <c r="B325" s="38" t="s">
        <v>63</v>
      </c>
      <c r="C325" s="39" t="s">
        <v>64</v>
      </c>
      <c r="D325" s="50">
        <f>공량산출서!F150</f>
        <v>0</v>
      </c>
      <c r="E325" s="50"/>
      <c r="F325" s="50">
        <f t="shared" si="211"/>
        <v>0</v>
      </c>
      <c r="G325" s="50">
        <v>0</v>
      </c>
      <c r="H325" s="50">
        <f t="shared" si="212"/>
        <v>0</v>
      </c>
      <c r="I325" s="50">
        <v>0</v>
      </c>
      <c r="J325" s="50">
        <f t="shared" si="213"/>
        <v>0</v>
      </c>
      <c r="K325" s="50">
        <f t="shared" si="180"/>
        <v>0</v>
      </c>
      <c r="L325" s="40"/>
      <c r="N325" t="str">
        <f t="shared" si="215"/>
        <v>01</v>
      </c>
      <c r="O325" s="1" t="s">
        <v>281</v>
      </c>
      <c r="P325">
        <v>1</v>
      </c>
      <c r="Q325">
        <f t="shared" si="181"/>
        <v>0</v>
      </c>
      <c r="R325">
        <f t="shared" si="182"/>
        <v>0</v>
      </c>
      <c r="S325">
        <f t="shared" si="183"/>
        <v>0</v>
      </c>
      <c r="T325">
        <f t="shared" si="184"/>
        <v>0</v>
      </c>
      <c r="U325">
        <f t="shared" si="185"/>
        <v>0</v>
      </c>
      <c r="V325">
        <f t="shared" si="186"/>
        <v>0</v>
      </c>
      <c r="W325">
        <f t="shared" si="187"/>
        <v>0</v>
      </c>
      <c r="X325">
        <f t="shared" si="188"/>
        <v>0</v>
      </c>
      <c r="Y325">
        <f t="shared" si="189"/>
        <v>0</v>
      </c>
      <c r="Z325">
        <f t="shared" si="190"/>
        <v>0</v>
      </c>
      <c r="AA325">
        <f t="shared" si="191"/>
        <v>0</v>
      </c>
      <c r="AB325">
        <f t="shared" si="192"/>
        <v>0</v>
      </c>
      <c r="AC325">
        <f t="shared" si="193"/>
        <v>0</v>
      </c>
      <c r="AD325">
        <f t="shared" si="194"/>
        <v>0</v>
      </c>
      <c r="AE325">
        <f t="shared" si="195"/>
        <v>0</v>
      </c>
      <c r="AF325">
        <f t="shared" si="196"/>
        <v>0</v>
      </c>
      <c r="AG325">
        <f t="shared" si="197"/>
        <v>0</v>
      </c>
      <c r="AH325">
        <f t="shared" si="198"/>
        <v>0</v>
      </c>
      <c r="AI325">
        <f t="shared" si="199"/>
        <v>0</v>
      </c>
      <c r="AJ325">
        <f t="shared" si="200"/>
        <v>0</v>
      </c>
      <c r="AK325">
        <f t="shared" si="201"/>
        <v>0</v>
      </c>
      <c r="AL325">
        <f t="shared" si="202"/>
        <v>0</v>
      </c>
      <c r="AM325">
        <f t="shared" si="203"/>
        <v>0</v>
      </c>
      <c r="AN325">
        <f t="shared" si="204"/>
        <v>0</v>
      </c>
      <c r="AO325">
        <f t="shared" si="205"/>
        <v>0</v>
      </c>
      <c r="AP325">
        <f t="shared" si="206"/>
        <v>0</v>
      </c>
      <c r="AQ325">
        <f t="shared" si="207"/>
        <v>0</v>
      </c>
      <c r="AR325">
        <f t="shared" si="208"/>
        <v>0</v>
      </c>
      <c r="AS325">
        <f t="shared" si="209"/>
        <v>0</v>
      </c>
      <c r="AT325">
        <f t="shared" si="210"/>
        <v>0</v>
      </c>
    </row>
    <row r="326" spans="1:49" ht="20.100000000000001" customHeight="1">
      <c r="A326" s="38" t="s">
        <v>105</v>
      </c>
      <c r="B326" s="38" t="s">
        <v>66</v>
      </c>
      <c r="C326" s="39" t="s">
        <v>64</v>
      </c>
      <c r="D326" s="50">
        <f>공량산출서!F152</f>
        <v>0</v>
      </c>
      <c r="E326" s="50"/>
      <c r="F326" s="50">
        <f t="shared" si="211"/>
        <v>0</v>
      </c>
      <c r="G326" s="50">
        <v>0</v>
      </c>
      <c r="H326" s="50">
        <f t="shared" si="212"/>
        <v>0</v>
      </c>
      <c r="I326" s="50">
        <v>0</v>
      </c>
      <c r="J326" s="50">
        <f t="shared" si="213"/>
        <v>0</v>
      </c>
      <c r="K326" s="50">
        <f t="shared" si="180"/>
        <v>0</v>
      </c>
      <c r="L326" s="40"/>
      <c r="N326" t="str">
        <f t="shared" si="215"/>
        <v>01</v>
      </c>
      <c r="O326" s="1" t="s">
        <v>281</v>
      </c>
      <c r="P326">
        <v>1</v>
      </c>
      <c r="Q326">
        <f t="shared" si="181"/>
        <v>0</v>
      </c>
      <c r="R326">
        <f t="shared" si="182"/>
        <v>0</v>
      </c>
      <c r="S326">
        <f t="shared" si="183"/>
        <v>0</v>
      </c>
      <c r="T326">
        <f t="shared" si="184"/>
        <v>0</v>
      </c>
      <c r="U326">
        <f t="shared" si="185"/>
        <v>0</v>
      </c>
      <c r="V326">
        <f t="shared" si="186"/>
        <v>0</v>
      </c>
      <c r="W326">
        <f t="shared" si="187"/>
        <v>0</v>
      </c>
      <c r="X326">
        <f t="shared" si="188"/>
        <v>0</v>
      </c>
      <c r="Y326">
        <f t="shared" si="189"/>
        <v>0</v>
      </c>
      <c r="Z326">
        <f t="shared" si="190"/>
        <v>0</v>
      </c>
      <c r="AA326">
        <f t="shared" si="191"/>
        <v>0</v>
      </c>
      <c r="AB326">
        <f t="shared" si="192"/>
        <v>0</v>
      </c>
      <c r="AC326">
        <f t="shared" si="193"/>
        <v>0</v>
      </c>
      <c r="AD326">
        <f t="shared" si="194"/>
        <v>0</v>
      </c>
      <c r="AE326">
        <f t="shared" si="195"/>
        <v>0</v>
      </c>
      <c r="AF326">
        <f t="shared" si="196"/>
        <v>0</v>
      </c>
      <c r="AG326">
        <f t="shared" si="197"/>
        <v>0</v>
      </c>
      <c r="AH326">
        <f t="shared" si="198"/>
        <v>0</v>
      </c>
      <c r="AI326">
        <f t="shared" si="199"/>
        <v>0</v>
      </c>
      <c r="AJ326">
        <f t="shared" si="200"/>
        <v>0</v>
      </c>
      <c r="AK326">
        <f t="shared" si="201"/>
        <v>0</v>
      </c>
      <c r="AL326">
        <f t="shared" si="202"/>
        <v>0</v>
      </c>
      <c r="AM326">
        <f t="shared" si="203"/>
        <v>0</v>
      </c>
      <c r="AN326">
        <f t="shared" si="204"/>
        <v>0</v>
      </c>
      <c r="AO326">
        <f t="shared" si="205"/>
        <v>0</v>
      </c>
      <c r="AP326">
        <f t="shared" si="206"/>
        <v>0</v>
      </c>
      <c r="AQ326">
        <f t="shared" si="207"/>
        <v>0</v>
      </c>
      <c r="AR326">
        <f t="shared" si="208"/>
        <v>0</v>
      </c>
      <c r="AS326">
        <f t="shared" si="209"/>
        <v>0</v>
      </c>
      <c r="AT326">
        <f t="shared" si="210"/>
        <v>0</v>
      </c>
    </row>
    <row r="327" spans="1:49" ht="20.100000000000001" customHeight="1">
      <c r="A327" s="38" t="s">
        <v>106</v>
      </c>
      <c r="B327" s="38" t="s">
        <v>66</v>
      </c>
      <c r="C327" s="39" t="s">
        <v>64</v>
      </c>
      <c r="D327" s="50">
        <f>공량산출서!F154</f>
        <v>0</v>
      </c>
      <c r="E327" s="50"/>
      <c r="F327" s="50">
        <f t="shared" si="211"/>
        <v>0</v>
      </c>
      <c r="G327" s="50">
        <v>0</v>
      </c>
      <c r="H327" s="50">
        <f t="shared" si="212"/>
        <v>0</v>
      </c>
      <c r="I327" s="50">
        <v>0</v>
      </c>
      <c r="J327" s="50">
        <f t="shared" si="213"/>
        <v>0</v>
      </c>
      <c r="K327" s="50">
        <f t="shared" si="180"/>
        <v>0</v>
      </c>
      <c r="L327" s="40"/>
      <c r="N327" t="str">
        <f t="shared" si="215"/>
        <v>01</v>
      </c>
      <c r="O327" s="1" t="s">
        <v>281</v>
      </c>
      <c r="P327">
        <v>1</v>
      </c>
      <c r="Q327">
        <f t="shared" si="181"/>
        <v>0</v>
      </c>
      <c r="R327">
        <f t="shared" si="182"/>
        <v>0</v>
      </c>
      <c r="S327">
        <f t="shared" si="183"/>
        <v>0</v>
      </c>
      <c r="T327">
        <f t="shared" si="184"/>
        <v>0</v>
      </c>
      <c r="U327">
        <f t="shared" si="185"/>
        <v>0</v>
      </c>
      <c r="V327">
        <f t="shared" si="186"/>
        <v>0</v>
      </c>
      <c r="W327">
        <f t="shared" si="187"/>
        <v>0</v>
      </c>
      <c r="X327">
        <f t="shared" si="188"/>
        <v>0</v>
      </c>
      <c r="Y327">
        <f t="shared" si="189"/>
        <v>0</v>
      </c>
      <c r="Z327">
        <f t="shared" si="190"/>
        <v>0</v>
      </c>
      <c r="AA327">
        <f t="shared" si="191"/>
        <v>0</v>
      </c>
      <c r="AB327">
        <f t="shared" si="192"/>
        <v>0</v>
      </c>
      <c r="AC327">
        <f t="shared" si="193"/>
        <v>0</v>
      </c>
      <c r="AD327">
        <f t="shared" si="194"/>
        <v>0</v>
      </c>
      <c r="AE327">
        <f t="shared" si="195"/>
        <v>0</v>
      </c>
      <c r="AF327">
        <f t="shared" si="196"/>
        <v>0</v>
      </c>
      <c r="AG327">
        <f t="shared" si="197"/>
        <v>0</v>
      </c>
      <c r="AH327">
        <f t="shared" si="198"/>
        <v>0</v>
      </c>
      <c r="AI327">
        <f t="shared" si="199"/>
        <v>0</v>
      </c>
      <c r="AJ327">
        <f t="shared" si="200"/>
        <v>0</v>
      </c>
      <c r="AK327">
        <f t="shared" si="201"/>
        <v>0</v>
      </c>
      <c r="AL327">
        <f t="shared" si="202"/>
        <v>0</v>
      </c>
      <c r="AM327">
        <f t="shared" si="203"/>
        <v>0</v>
      </c>
      <c r="AN327">
        <f t="shared" si="204"/>
        <v>0</v>
      </c>
      <c r="AO327">
        <f t="shared" si="205"/>
        <v>0</v>
      </c>
      <c r="AP327">
        <f t="shared" si="206"/>
        <v>0</v>
      </c>
      <c r="AQ327">
        <f t="shared" si="207"/>
        <v>0</v>
      </c>
      <c r="AR327">
        <f t="shared" si="208"/>
        <v>0</v>
      </c>
      <c r="AS327">
        <f t="shared" si="209"/>
        <v>0</v>
      </c>
      <c r="AT327">
        <f t="shared" si="210"/>
        <v>0</v>
      </c>
    </row>
    <row r="328" spans="1:49" ht="20.100000000000001" customHeight="1">
      <c r="A328" s="38" t="s">
        <v>108</v>
      </c>
      <c r="B328" s="38" t="s">
        <v>66</v>
      </c>
      <c r="C328" s="39" t="s">
        <v>64</v>
      </c>
      <c r="D328" s="50">
        <f>공량산출서!F156</f>
        <v>0</v>
      </c>
      <c r="E328" s="50"/>
      <c r="F328" s="50">
        <f t="shared" si="211"/>
        <v>0</v>
      </c>
      <c r="G328" s="50">
        <v>0</v>
      </c>
      <c r="H328" s="50">
        <f t="shared" si="212"/>
        <v>0</v>
      </c>
      <c r="I328" s="50">
        <v>0</v>
      </c>
      <c r="J328" s="50">
        <f t="shared" si="213"/>
        <v>0</v>
      </c>
      <c r="K328" s="50">
        <f t="shared" si="180"/>
        <v>0</v>
      </c>
      <c r="L328" s="40"/>
      <c r="N328" t="str">
        <f t="shared" si="215"/>
        <v>01</v>
      </c>
      <c r="O328" s="1" t="s">
        <v>281</v>
      </c>
      <c r="P328">
        <v>1</v>
      </c>
      <c r="Q328">
        <f t="shared" si="181"/>
        <v>0</v>
      </c>
      <c r="R328">
        <f t="shared" si="182"/>
        <v>0</v>
      </c>
      <c r="S328">
        <f t="shared" si="183"/>
        <v>0</v>
      </c>
      <c r="T328">
        <f t="shared" si="184"/>
        <v>0</v>
      </c>
      <c r="U328">
        <f t="shared" si="185"/>
        <v>0</v>
      </c>
      <c r="V328">
        <f t="shared" si="186"/>
        <v>0</v>
      </c>
      <c r="W328">
        <f t="shared" si="187"/>
        <v>0</v>
      </c>
      <c r="X328">
        <f t="shared" si="188"/>
        <v>0</v>
      </c>
      <c r="Y328">
        <f t="shared" si="189"/>
        <v>0</v>
      </c>
      <c r="Z328">
        <f t="shared" si="190"/>
        <v>0</v>
      </c>
      <c r="AA328">
        <f t="shared" si="191"/>
        <v>0</v>
      </c>
      <c r="AB328">
        <f t="shared" si="192"/>
        <v>0</v>
      </c>
      <c r="AC328">
        <f t="shared" si="193"/>
        <v>0</v>
      </c>
      <c r="AD328">
        <f t="shared" si="194"/>
        <v>0</v>
      </c>
      <c r="AE328">
        <f t="shared" si="195"/>
        <v>0</v>
      </c>
      <c r="AF328">
        <f t="shared" si="196"/>
        <v>0</v>
      </c>
      <c r="AG328">
        <f t="shared" si="197"/>
        <v>0</v>
      </c>
      <c r="AH328">
        <f t="shared" si="198"/>
        <v>0</v>
      </c>
      <c r="AI328">
        <f t="shared" si="199"/>
        <v>0</v>
      </c>
      <c r="AJ328">
        <f t="shared" si="200"/>
        <v>0</v>
      </c>
      <c r="AK328">
        <f t="shared" si="201"/>
        <v>0</v>
      </c>
      <c r="AL328">
        <f t="shared" si="202"/>
        <v>0</v>
      </c>
      <c r="AM328">
        <f t="shared" si="203"/>
        <v>0</v>
      </c>
      <c r="AN328">
        <f t="shared" si="204"/>
        <v>0</v>
      </c>
      <c r="AO328">
        <f t="shared" si="205"/>
        <v>0</v>
      </c>
      <c r="AP328">
        <f t="shared" si="206"/>
        <v>0</v>
      </c>
      <c r="AQ328">
        <f t="shared" si="207"/>
        <v>0</v>
      </c>
      <c r="AR328">
        <f t="shared" si="208"/>
        <v>0</v>
      </c>
      <c r="AS328">
        <f t="shared" si="209"/>
        <v>0</v>
      </c>
      <c r="AT328">
        <f t="shared" si="210"/>
        <v>0</v>
      </c>
    </row>
    <row r="329" spans="1:49" ht="20.100000000000001" customHeight="1">
      <c r="A329" s="38" t="s">
        <v>311</v>
      </c>
      <c r="B329" s="38" t="s">
        <v>312</v>
      </c>
      <c r="C329" s="39" t="s">
        <v>313</v>
      </c>
      <c r="D329" s="50">
        <v>1</v>
      </c>
      <c r="E329" s="50"/>
      <c r="F329" s="50">
        <f t="shared" si="211"/>
        <v>0</v>
      </c>
      <c r="G329" s="50"/>
      <c r="H329" s="50">
        <f t="shared" si="212"/>
        <v>0</v>
      </c>
      <c r="I329" s="50">
        <f>ROUNDUP(일위대가목록!K62, 0)</f>
        <v>0</v>
      </c>
      <c r="J329" s="50">
        <f t="shared" si="213"/>
        <v>0</v>
      </c>
      <c r="K329" s="50">
        <f t="shared" si="180"/>
        <v>0</v>
      </c>
      <c r="L329" s="41" t="s">
        <v>314</v>
      </c>
      <c r="N329" t="str">
        <f>""</f>
        <v/>
      </c>
      <c r="O329" s="1" t="s">
        <v>281</v>
      </c>
      <c r="P329">
        <v>1</v>
      </c>
      <c r="Q329">
        <f t="shared" si="181"/>
        <v>0</v>
      </c>
      <c r="R329">
        <f t="shared" si="182"/>
        <v>0</v>
      </c>
      <c r="S329">
        <f t="shared" si="183"/>
        <v>0</v>
      </c>
      <c r="T329">
        <f t="shared" si="184"/>
        <v>0</v>
      </c>
      <c r="U329">
        <f t="shared" si="185"/>
        <v>0</v>
      </c>
      <c r="V329">
        <f t="shared" si="186"/>
        <v>0</v>
      </c>
      <c r="W329">
        <f t="shared" si="187"/>
        <v>0</v>
      </c>
      <c r="X329">
        <f t="shared" si="188"/>
        <v>0</v>
      </c>
      <c r="Y329">
        <f t="shared" si="189"/>
        <v>0</v>
      </c>
      <c r="Z329">
        <f t="shared" si="190"/>
        <v>0</v>
      </c>
      <c r="AA329">
        <f t="shared" si="191"/>
        <v>0</v>
      </c>
      <c r="AB329">
        <f t="shared" si="192"/>
        <v>0</v>
      </c>
      <c r="AC329">
        <f t="shared" si="193"/>
        <v>0</v>
      </c>
      <c r="AD329">
        <f t="shared" si="194"/>
        <v>0</v>
      </c>
      <c r="AE329">
        <f t="shared" si="195"/>
        <v>0</v>
      </c>
      <c r="AF329">
        <f t="shared" si="196"/>
        <v>0</v>
      </c>
      <c r="AG329">
        <f t="shared" si="197"/>
        <v>0</v>
      </c>
      <c r="AH329">
        <f t="shared" si="198"/>
        <v>0</v>
      </c>
      <c r="AI329">
        <f t="shared" si="199"/>
        <v>0</v>
      </c>
      <c r="AJ329">
        <f t="shared" si="200"/>
        <v>0</v>
      </c>
      <c r="AK329">
        <f t="shared" si="201"/>
        <v>0</v>
      </c>
      <c r="AL329">
        <f t="shared" si="202"/>
        <v>0</v>
      </c>
      <c r="AM329">
        <f t="shared" si="203"/>
        <v>0</v>
      </c>
      <c r="AN329">
        <f t="shared" si="204"/>
        <v>0</v>
      </c>
      <c r="AO329">
        <f t="shared" si="205"/>
        <v>0</v>
      </c>
      <c r="AP329">
        <f t="shared" si="206"/>
        <v>0</v>
      </c>
      <c r="AQ329">
        <f t="shared" si="207"/>
        <v>0</v>
      </c>
      <c r="AR329">
        <f t="shared" si="208"/>
        <v>0</v>
      </c>
      <c r="AS329">
        <f t="shared" si="209"/>
        <v>0</v>
      </c>
      <c r="AT329">
        <f t="shared" si="210"/>
        <v>0</v>
      </c>
    </row>
    <row r="330" spans="1:49" ht="20.100000000000001" customHeight="1">
      <c r="A330" s="38" t="s">
        <v>222</v>
      </c>
      <c r="B330" s="38" t="s">
        <v>98</v>
      </c>
      <c r="C330" s="39" t="s">
        <v>40</v>
      </c>
      <c r="D330" s="50">
        <v>4</v>
      </c>
      <c r="E330" s="50"/>
      <c r="F330" s="50">
        <f t="shared" si="211"/>
        <v>0</v>
      </c>
      <c r="G330" s="50"/>
      <c r="H330" s="50">
        <f t="shared" si="212"/>
        <v>0</v>
      </c>
      <c r="I330" s="50">
        <f>ROUNDUP(일위대가목록!K76, 0)</f>
        <v>0</v>
      </c>
      <c r="J330" s="50">
        <f t="shared" si="213"/>
        <v>0</v>
      </c>
      <c r="K330" s="50">
        <f t="shared" si="180"/>
        <v>0</v>
      </c>
      <c r="L330" s="41" t="s">
        <v>546</v>
      </c>
      <c r="N330" t="str">
        <f>""</f>
        <v/>
      </c>
      <c r="O330" s="1" t="s">
        <v>281</v>
      </c>
      <c r="P330">
        <v>1</v>
      </c>
      <c r="Q330">
        <f t="shared" si="181"/>
        <v>0</v>
      </c>
      <c r="R330">
        <f t="shared" si="182"/>
        <v>0</v>
      </c>
      <c r="S330">
        <f t="shared" si="183"/>
        <v>0</v>
      </c>
      <c r="T330">
        <f t="shared" si="184"/>
        <v>0</v>
      </c>
      <c r="U330">
        <f t="shared" si="185"/>
        <v>0</v>
      </c>
      <c r="V330">
        <f t="shared" si="186"/>
        <v>0</v>
      </c>
      <c r="W330">
        <f t="shared" si="187"/>
        <v>0</v>
      </c>
      <c r="X330">
        <f t="shared" si="188"/>
        <v>0</v>
      </c>
      <c r="Y330">
        <f t="shared" si="189"/>
        <v>0</v>
      </c>
      <c r="Z330">
        <f t="shared" si="190"/>
        <v>0</v>
      </c>
      <c r="AA330">
        <f t="shared" si="191"/>
        <v>0</v>
      </c>
      <c r="AB330">
        <f t="shared" si="192"/>
        <v>0</v>
      </c>
      <c r="AC330">
        <f t="shared" si="193"/>
        <v>0</v>
      </c>
      <c r="AD330">
        <f t="shared" si="194"/>
        <v>0</v>
      </c>
      <c r="AE330">
        <f t="shared" si="195"/>
        <v>0</v>
      </c>
      <c r="AF330">
        <f t="shared" si="196"/>
        <v>0</v>
      </c>
      <c r="AG330">
        <f t="shared" si="197"/>
        <v>0</v>
      </c>
      <c r="AH330">
        <f t="shared" si="198"/>
        <v>0</v>
      </c>
      <c r="AI330">
        <f t="shared" si="199"/>
        <v>0</v>
      </c>
      <c r="AJ330">
        <f t="shared" si="200"/>
        <v>0</v>
      </c>
      <c r="AK330">
        <f t="shared" si="201"/>
        <v>0</v>
      </c>
      <c r="AL330">
        <f t="shared" si="202"/>
        <v>0</v>
      </c>
      <c r="AM330">
        <f t="shared" si="203"/>
        <v>0</v>
      </c>
      <c r="AN330">
        <f t="shared" si="204"/>
        <v>0</v>
      </c>
      <c r="AO330">
        <f t="shared" si="205"/>
        <v>0</v>
      </c>
      <c r="AP330">
        <f t="shared" si="206"/>
        <v>0</v>
      </c>
      <c r="AQ330">
        <f t="shared" si="207"/>
        <v>0</v>
      </c>
      <c r="AR330">
        <f t="shared" si="208"/>
        <v>0</v>
      </c>
      <c r="AS330">
        <f t="shared" si="209"/>
        <v>0</v>
      </c>
      <c r="AT330">
        <f t="shared" si="210"/>
        <v>0</v>
      </c>
    </row>
    <row r="331" spans="1:49" ht="20.100000000000001" customHeight="1">
      <c r="A331" s="38" t="s">
        <v>248</v>
      </c>
      <c r="B331" s="38" t="s">
        <v>50</v>
      </c>
      <c r="C331" s="39" t="s">
        <v>249</v>
      </c>
      <c r="D331" s="50">
        <f>공량산출서!G165</f>
        <v>0</v>
      </c>
      <c r="E331" s="50"/>
      <c r="F331" s="50">
        <f t="shared" si="211"/>
        <v>0</v>
      </c>
      <c r="G331" s="50"/>
      <c r="H331" s="50">
        <f t="shared" si="212"/>
        <v>0</v>
      </c>
      <c r="I331" s="50">
        <v>0</v>
      </c>
      <c r="J331" s="50">
        <f t="shared" si="213"/>
        <v>0</v>
      </c>
      <c r="K331" s="50">
        <f t="shared" si="180"/>
        <v>0</v>
      </c>
      <c r="L331" s="40"/>
      <c r="N331" t="str">
        <f>"02"</f>
        <v>02</v>
      </c>
      <c r="O331" s="1" t="s">
        <v>281</v>
      </c>
      <c r="P331">
        <v>1</v>
      </c>
      <c r="Q331">
        <f t="shared" si="181"/>
        <v>0</v>
      </c>
      <c r="R331">
        <f t="shared" si="182"/>
        <v>0</v>
      </c>
      <c r="S331">
        <f t="shared" si="183"/>
        <v>0</v>
      </c>
      <c r="T331">
        <f t="shared" si="184"/>
        <v>0</v>
      </c>
      <c r="U331">
        <f t="shared" si="185"/>
        <v>0</v>
      </c>
      <c r="V331">
        <f t="shared" si="186"/>
        <v>0</v>
      </c>
      <c r="W331">
        <f t="shared" si="187"/>
        <v>0</v>
      </c>
      <c r="X331">
        <f t="shared" si="188"/>
        <v>0</v>
      </c>
      <c r="Y331">
        <f t="shared" si="189"/>
        <v>0</v>
      </c>
      <c r="Z331">
        <f t="shared" si="190"/>
        <v>0</v>
      </c>
      <c r="AA331">
        <f t="shared" si="191"/>
        <v>0</v>
      </c>
      <c r="AB331">
        <f t="shared" si="192"/>
        <v>0</v>
      </c>
      <c r="AC331">
        <f t="shared" si="193"/>
        <v>0</v>
      </c>
      <c r="AD331">
        <f t="shared" si="194"/>
        <v>0</v>
      </c>
      <c r="AE331">
        <f t="shared" si="195"/>
        <v>0</v>
      </c>
      <c r="AF331">
        <f t="shared" si="196"/>
        <v>0</v>
      </c>
      <c r="AG331">
        <f t="shared" si="197"/>
        <v>0</v>
      </c>
      <c r="AH331">
        <f t="shared" si="198"/>
        <v>0</v>
      </c>
      <c r="AI331">
        <f t="shared" si="199"/>
        <v>0</v>
      </c>
      <c r="AJ331">
        <f t="shared" si="200"/>
        <v>0</v>
      </c>
      <c r="AK331">
        <f t="shared" si="201"/>
        <v>0</v>
      </c>
      <c r="AL331">
        <f t="shared" si="202"/>
        <v>0</v>
      </c>
      <c r="AM331">
        <f t="shared" si="203"/>
        <v>0</v>
      </c>
      <c r="AN331">
        <f t="shared" si="204"/>
        <v>0</v>
      </c>
      <c r="AO331">
        <f t="shared" si="205"/>
        <v>0</v>
      </c>
      <c r="AP331">
        <f t="shared" si="206"/>
        <v>0</v>
      </c>
      <c r="AQ331">
        <f t="shared" si="207"/>
        <v>0</v>
      </c>
      <c r="AR331">
        <f t="shared" si="208"/>
        <v>0</v>
      </c>
      <c r="AS331">
        <f t="shared" si="209"/>
        <v>0</v>
      </c>
      <c r="AT331">
        <f t="shared" si="210"/>
        <v>0</v>
      </c>
    </row>
    <row r="332" spans="1:49" ht="20.100000000000001" customHeight="1">
      <c r="A332" s="38" t="s">
        <v>248</v>
      </c>
      <c r="B332" s="38" t="s">
        <v>37</v>
      </c>
      <c r="C332" s="39" t="s">
        <v>249</v>
      </c>
      <c r="D332" s="50">
        <f>공량산출서!H165</f>
        <v>0</v>
      </c>
      <c r="E332" s="50"/>
      <c r="F332" s="50">
        <f t="shared" si="211"/>
        <v>0</v>
      </c>
      <c r="G332" s="50"/>
      <c r="H332" s="50">
        <f t="shared" si="212"/>
        <v>0</v>
      </c>
      <c r="I332" s="50">
        <v>0</v>
      </c>
      <c r="J332" s="50">
        <f t="shared" si="213"/>
        <v>0</v>
      </c>
      <c r="K332" s="50">
        <f t="shared" si="180"/>
        <v>0</v>
      </c>
      <c r="L332" s="40"/>
      <c r="N332" t="str">
        <f>"02"</f>
        <v>02</v>
      </c>
      <c r="O332" s="1" t="s">
        <v>281</v>
      </c>
      <c r="P332">
        <v>1</v>
      </c>
      <c r="Q332">
        <f t="shared" si="181"/>
        <v>0</v>
      </c>
      <c r="R332">
        <f t="shared" si="182"/>
        <v>0</v>
      </c>
      <c r="S332">
        <f t="shared" si="183"/>
        <v>0</v>
      </c>
      <c r="T332">
        <f t="shared" si="184"/>
        <v>0</v>
      </c>
      <c r="U332">
        <f t="shared" si="185"/>
        <v>0</v>
      </c>
      <c r="V332">
        <f t="shared" si="186"/>
        <v>0</v>
      </c>
      <c r="W332">
        <f t="shared" si="187"/>
        <v>0</v>
      </c>
      <c r="X332">
        <f t="shared" si="188"/>
        <v>0</v>
      </c>
      <c r="Y332">
        <f t="shared" si="189"/>
        <v>0</v>
      </c>
      <c r="Z332">
        <f t="shared" si="190"/>
        <v>0</v>
      </c>
      <c r="AA332">
        <f t="shared" si="191"/>
        <v>0</v>
      </c>
      <c r="AB332">
        <f t="shared" si="192"/>
        <v>0</v>
      </c>
      <c r="AC332">
        <f t="shared" si="193"/>
        <v>0</v>
      </c>
      <c r="AD332">
        <f t="shared" si="194"/>
        <v>0</v>
      </c>
      <c r="AE332">
        <f t="shared" si="195"/>
        <v>0</v>
      </c>
      <c r="AF332">
        <f t="shared" si="196"/>
        <v>0</v>
      </c>
      <c r="AG332">
        <f t="shared" si="197"/>
        <v>0</v>
      </c>
      <c r="AH332">
        <f t="shared" si="198"/>
        <v>0</v>
      </c>
      <c r="AI332">
        <f t="shared" si="199"/>
        <v>0</v>
      </c>
      <c r="AJ332">
        <f t="shared" si="200"/>
        <v>0</v>
      </c>
      <c r="AK332">
        <f t="shared" si="201"/>
        <v>0</v>
      </c>
      <c r="AL332">
        <f t="shared" si="202"/>
        <v>0</v>
      </c>
      <c r="AM332">
        <f t="shared" si="203"/>
        <v>0</v>
      </c>
      <c r="AN332">
        <f t="shared" si="204"/>
        <v>0</v>
      </c>
      <c r="AO332">
        <f t="shared" si="205"/>
        <v>0</v>
      </c>
      <c r="AP332">
        <f t="shared" si="206"/>
        <v>0</v>
      </c>
      <c r="AQ332">
        <f t="shared" si="207"/>
        <v>0</v>
      </c>
      <c r="AR332">
        <f t="shared" si="208"/>
        <v>0</v>
      </c>
      <c r="AS332">
        <f t="shared" si="209"/>
        <v>0</v>
      </c>
      <c r="AT332">
        <f t="shared" si="210"/>
        <v>0</v>
      </c>
    </row>
    <row r="333" spans="1:49" ht="20.100000000000001" customHeight="1">
      <c r="A333" s="38" t="s">
        <v>282</v>
      </c>
      <c r="B333" s="42" t="str">
        <f>"노무비의 " &amp; M333*100 &amp; "%"</f>
        <v>노무비의 3%</v>
      </c>
      <c r="C333" s="39" t="s">
        <v>1</v>
      </c>
      <c r="D333" s="50">
        <v>1</v>
      </c>
      <c r="E333" s="50"/>
      <c r="F333" s="50">
        <f>ROUNDDOWN((E333)*M333, 0)</f>
        <v>0</v>
      </c>
      <c r="G333" s="50"/>
      <c r="H333" s="50"/>
      <c r="I333" s="50"/>
      <c r="J333" s="50"/>
      <c r="K333" s="50">
        <f t="shared" si="180"/>
        <v>0</v>
      </c>
      <c r="L333" s="40"/>
      <c r="M333">
        <v>0.03</v>
      </c>
      <c r="N333" t="str">
        <f>""</f>
        <v/>
      </c>
      <c r="O333" s="1" t="s">
        <v>281</v>
      </c>
      <c r="P333">
        <v>1</v>
      </c>
      <c r="Q333">
        <f t="shared" si="181"/>
        <v>0</v>
      </c>
      <c r="R333">
        <f t="shared" si="182"/>
        <v>0</v>
      </c>
      <c r="S333">
        <f t="shared" si="183"/>
        <v>0</v>
      </c>
      <c r="T333">
        <f t="shared" si="184"/>
        <v>0</v>
      </c>
      <c r="U333">
        <f t="shared" si="185"/>
        <v>0</v>
      </c>
      <c r="V333">
        <f t="shared" si="186"/>
        <v>0</v>
      </c>
      <c r="W333">
        <f t="shared" si="187"/>
        <v>0</v>
      </c>
      <c r="X333">
        <f t="shared" si="188"/>
        <v>0</v>
      </c>
      <c r="Y333">
        <f t="shared" si="189"/>
        <v>0</v>
      </c>
      <c r="Z333">
        <f t="shared" si="190"/>
        <v>0</v>
      </c>
      <c r="AA333">
        <f t="shared" si="191"/>
        <v>0</v>
      </c>
      <c r="AB333">
        <f t="shared" si="192"/>
        <v>0</v>
      </c>
      <c r="AC333">
        <f t="shared" si="193"/>
        <v>0</v>
      </c>
      <c r="AD333">
        <f t="shared" si="194"/>
        <v>0</v>
      </c>
      <c r="AE333">
        <f t="shared" si="195"/>
        <v>0</v>
      </c>
      <c r="AF333">
        <f t="shared" si="196"/>
        <v>0</v>
      </c>
      <c r="AG333">
        <f t="shared" si="197"/>
        <v>0</v>
      </c>
      <c r="AH333">
        <f t="shared" si="198"/>
        <v>0</v>
      </c>
      <c r="AI333">
        <f t="shared" si="199"/>
        <v>0</v>
      </c>
      <c r="AJ333">
        <f t="shared" si="200"/>
        <v>0</v>
      </c>
      <c r="AK333">
        <f t="shared" si="201"/>
        <v>0</v>
      </c>
      <c r="AL333">
        <f t="shared" si="202"/>
        <v>0</v>
      </c>
      <c r="AM333">
        <f t="shared" si="203"/>
        <v>0</v>
      </c>
      <c r="AN333">
        <f t="shared" si="204"/>
        <v>0</v>
      </c>
      <c r="AO333">
        <f t="shared" si="205"/>
        <v>0</v>
      </c>
      <c r="AP333">
        <f t="shared" si="206"/>
        <v>0</v>
      </c>
      <c r="AQ333">
        <f t="shared" si="207"/>
        <v>0</v>
      </c>
      <c r="AR333">
        <f t="shared" si="208"/>
        <v>0</v>
      </c>
      <c r="AS333">
        <f t="shared" si="209"/>
        <v>0</v>
      </c>
      <c r="AT333">
        <f t="shared" si="210"/>
        <v>0</v>
      </c>
      <c r="AV333" s="1" t="s">
        <v>284</v>
      </c>
      <c r="AW333" s="1" t="s">
        <v>285</v>
      </c>
    </row>
    <row r="334" spans="1:49" ht="20.100000000000001" customHeight="1">
      <c r="A334" s="42"/>
      <c r="B334" s="42"/>
      <c r="C334" s="43"/>
      <c r="D334" s="50"/>
      <c r="E334" s="50"/>
      <c r="F334" s="50"/>
      <c r="G334" s="50"/>
      <c r="H334" s="50"/>
      <c r="I334" s="50"/>
      <c r="J334" s="50"/>
      <c r="K334" s="50"/>
      <c r="L334" s="40"/>
    </row>
    <row r="335" spans="1:49" ht="20.100000000000001" customHeight="1">
      <c r="A335" s="42"/>
      <c r="B335" s="42"/>
      <c r="C335" s="43"/>
      <c r="D335" s="50"/>
      <c r="E335" s="50"/>
      <c r="F335" s="50"/>
      <c r="G335" s="50"/>
      <c r="H335" s="50"/>
      <c r="I335" s="50"/>
      <c r="J335" s="50"/>
      <c r="K335" s="50"/>
      <c r="L335" s="40"/>
    </row>
    <row r="336" spans="1:49" ht="20.100000000000001" customHeight="1">
      <c r="A336" s="42"/>
      <c r="B336" s="42"/>
      <c r="C336" s="43"/>
      <c r="D336" s="50"/>
      <c r="E336" s="50"/>
      <c r="F336" s="50"/>
      <c r="G336" s="50"/>
      <c r="H336" s="50"/>
      <c r="I336" s="50"/>
      <c r="J336" s="50"/>
      <c r="K336" s="50"/>
      <c r="L336" s="40"/>
    </row>
    <row r="337" spans="1:50" ht="20.100000000000001" customHeight="1">
      <c r="A337" s="42"/>
      <c r="B337" s="42"/>
      <c r="C337" s="43"/>
      <c r="D337" s="50"/>
      <c r="E337" s="50"/>
      <c r="F337" s="50"/>
      <c r="G337" s="50"/>
      <c r="H337" s="50"/>
      <c r="I337" s="50"/>
      <c r="J337" s="50"/>
      <c r="K337" s="50"/>
      <c r="L337" s="40"/>
    </row>
    <row r="338" spans="1:50" ht="20.100000000000001" customHeight="1">
      <c r="A338" s="42"/>
      <c r="B338" s="42"/>
      <c r="C338" s="43"/>
      <c r="D338" s="50"/>
      <c r="E338" s="50"/>
      <c r="F338" s="50"/>
      <c r="G338" s="50"/>
      <c r="H338" s="50"/>
      <c r="I338" s="50"/>
      <c r="J338" s="50"/>
      <c r="K338" s="50"/>
      <c r="L338" s="40"/>
    </row>
    <row r="339" spans="1:50" ht="20.100000000000001" customHeight="1">
      <c r="A339" s="42"/>
      <c r="B339" s="42"/>
      <c r="C339" s="43"/>
      <c r="D339" s="50"/>
      <c r="E339" s="50"/>
      <c r="F339" s="50"/>
      <c r="G339" s="50"/>
      <c r="H339" s="50"/>
      <c r="I339" s="50"/>
      <c r="J339" s="50"/>
      <c r="K339" s="50"/>
      <c r="L339" s="40"/>
    </row>
    <row r="340" spans="1:50" ht="20.100000000000001" customHeight="1">
      <c r="A340" s="42"/>
      <c r="B340" s="42"/>
      <c r="C340" s="43"/>
      <c r="D340" s="50"/>
      <c r="E340" s="50"/>
      <c r="F340" s="50"/>
      <c r="G340" s="50"/>
      <c r="H340" s="50"/>
      <c r="I340" s="50"/>
      <c r="J340" s="50"/>
      <c r="K340" s="50"/>
      <c r="L340" s="40"/>
    </row>
    <row r="341" spans="1:50" ht="20.100000000000001" customHeight="1">
      <c r="A341" s="42"/>
      <c r="B341" s="42"/>
      <c r="C341" s="43"/>
      <c r="D341" s="50"/>
      <c r="E341" s="50"/>
      <c r="F341" s="50"/>
      <c r="G341" s="50"/>
      <c r="H341" s="50"/>
      <c r="I341" s="50"/>
      <c r="J341" s="50"/>
      <c r="K341" s="50"/>
      <c r="L341" s="40"/>
    </row>
    <row r="342" spans="1:50" ht="20.100000000000001" customHeight="1">
      <c r="A342" s="42"/>
      <c r="B342" s="42"/>
      <c r="C342" s="43"/>
      <c r="D342" s="50"/>
      <c r="E342" s="50"/>
      <c r="F342" s="50"/>
      <c r="G342" s="50"/>
      <c r="H342" s="50"/>
      <c r="I342" s="50"/>
      <c r="J342" s="50"/>
      <c r="K342" s="50"/>
      <c r="L342" s="40"/>
    </row>
    <row r="343" spans="1:50" ht="20.100000000000001" customHeight="1">
      <c r="A343" s="42"/>
      <c r="B343" s="42"/>
      <c r="C343" s="43"/>
      <c r="D343" s="50"/>
      <c r="E343" s="50"/>
      <c r="F343" s="50"/>
      <c r="G343" s="50"/>
      <c r="H343" s="50"/>
      <c r="I343" s="50"/>
      <c r="J343" s="50"/>
      <c r="K343" s="50"/>
      <c r="L343" s="40"/>
    </row>
    <row r="344" spans="1:50" ht="20.100000000000001" customHeight="1">
      <c r="A344" s="45" t="s">
        <v>48</v>
      </c>
      <c r="B344" s="46"/>
      <c r="C344" s="47"/>
      <c r="D344" s="51"/>
      <c r="E344" s="51"/>
      <c r="F344" s="51">
        <f>ROUNDDOWN(SUMIF(P286:P343, "1", F286:F343), 0)</f>
        <v>0</v>
      </c>
      <c r="G344" s="51"/>
      <c r="H344" s="51">
        <f>ROUNDDOWN(SUMIF(P286:P343, "1", H286:H343), 0)</f>
        <v>0</v>
      </c>
      <c r="I344" s="51"/>
      <c r="J344" s="51">
        <f>ROUNDDOWN(SUMIF(P286:P343, "1", J286:J343), 0)</f>
        <v>0</v>
      </c>
      <c r="K344" s="51">
        <f>F344+H344+J344</f>
        <v>0</v>
      </c>
      <c r="L344" s="48"/>
      <c r="Q344">
        <f t="shared" ref="Q344:AX344" si="216">ROUNDDOWN(SUM(Q286:Q333), 0)</f>
        <v>0</v>
      </c>
      <c r="R344">
        <f t="shared" si="216"/>
        <v>0</v>
      </c>
      <c r="S344">
        <f t="shared" si="216"/>
        <v>0</v>
      </c>
      <c r="T344">
        <f t="shared" si="216"/>
        <v>0</v>
      </c>
      <c r="U344">
        <f t="shared" si="216"/>
        <v>0</v>
      </c>
      <c r="V344">
        <f t="shared" si="216"/>
        <v>0</v>
      </c>
      <c r="W344">
        <f t="shared" si="216"/>
        <v>0</v>
      </c>
      <c r="X344">
        <f t="shared" si="216"/>
        <v>0</v>
      </c>
      <c r="Y344">
        <f t="shared" si="216"/>
        <v>0</v>
      </c>
      <c r="Z344">
        <f t="shared" si="216"/>
        <v>0</v>
      </c>
      <c r="AA344">
        <f t="shared" si="216"/>
        <v>0</v>
      </c>
      <c r="AB344">
        <f t="shared" si="216"/>
        <v>0</v>
      </c>
      <c r="AC344">
        <f t="shared" si="216"/>
        <v>0</v>
      </c>
      <c r="AD344">
        <f t="shared" si="216"/>
        <v>0</v>
      </c>
      <c r="AE344">
        <f t="shared" si="216"/>
        <v>0</v>
      </c>
      <c r="AF344">
        <f t="shared" si="216"/>
        <v>0</v>
      </c>
      <c r="AG344">
        <f t="shared" si="216"/>
        <v>0</v>
      </c>
      <c r="AH344">
        <f t="shared" si="216"/>
        <v>0</v>
      </c>
      <c r="AI344">
        <f t="shared" si="216"/>
        <v>0</v>
      </c>
      <c r="AJ344">
        <f t="shared" si="216"/>
        <v>0</v>
      </c>
      <c r="AK344">
        <f t="shared" si="216"/>
        <v>0</v>
      </c>
      <c r="AL344">
        <f t="shared" si="216"/>
        <v>0</v>
      </c>
      <c r="AM344">
        <f t="shared" si="216"/>
        <v>0</v>
      </c>
      <c r="AN344">
        <f t="shared" si="216"/>
        <v>0</v>
      </c>
      <c r="AO344">
        <f t="shared" si="216"/>
        <v>0</v>
      </c>
      <c r="AP344">
        <f t="shared" si="216"/>
        <v>0</v>
      </c>
      <c r="AQ344">
        <f t="shared" si="216"/>
        <v>0</v>
      </c>
      <c r="AR344">
        <f t="shared" si="216"/>
        <v>0</v>
      </c>
      <c r="AS344">
        <f t="shared" si="216"/>
        <v>0</v>
      </c>
      <c r="AT344">
        <f t="shared" si="216"/>
        <v>0</v>
      </c>
      <c r="AU344">
        <f t="shared" si="216"/>
        <v>0</v>
      </c>
      <c r="AV344">
        <f t="shared" si="216"/>
        <v>0</v>
      </c>
      <c r="AW344">
        <f t="shared" si="216"/>
        <v>0</v>
      </c>
      <c r="AX344">
        <f t="shared" si="216"/>
        <v>0</v>
      </c>
    </row>
  </sheetData>
  <mergeCells count="20">
    <mergeCell ref="A1:L1"/>
    <mergeCell ref="A2:L2"/>
    <mergeCell ref="A3:A4"/>
    <mergeCell ref="B3:B4"/>
    <mergeCell ref="C3:C4"/>
    <mergeCell ref="D3:D4"/>
    <mergeCell ref="L3:L4"/>
    <mergeCell ref="E3:F3"/>
    <mergeCell ref="G3:H3"/>
    <mergeCell ref="I3:J3"/>
    <mergeCell ref="A225:L225"/>
    <mergeCell ref="A245:L245"/>
    <mergeCell ref="A265:L265"/>
    <mergeCell ref="A285:L285"/>
    <mergeCell ref="K3:K4"/>
    <mergeCell ref="A5:L5"/>
    <mergeCell ref="A25:L25"/>
    <mergeCell ref="A105:L105"/>
    <mergeCell ref="A145:L145"/>
    <mergeCell ref="A165:L165"/>
  </mergeCells>
  <phoneticPr fontId="1" type="noConversion"/>
  <conditionalFormatting sqref="A6:L344 A5">
    <cfRule type="containsText" dxfId="7" priority="1" stopIfTrue="1" operator="containsText" text=".">
      <formula>NOT(ISERROR(SEARCH(".",A5)))</formula>
    </cfRule>
    <cfRule type="notContainsText" dxfId="6" priority="2" stopIfTrue="1" operator="notContains" text=".">
      <formula>ISERROR(SEARCH(".",A5))</formula>
    </cfRule>
  </conditionalFormatting>
  <pageMargins left="0.78740157480314965" right="0.39370078740157483" top="0.6692913385826772" bottom="0.59055118110236227" header="0.31496062992125984" footer="0.1574803149606299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FG23"/>
  <sheetViews>
    <sheetView showZeros="0" view="pageBreakPreview" zoomScale="50" zoomScaleNormal="50" zoomScaleSheetLayoutView="70" workbookViewId="0">
      <selection activeCell="L9" sqref="L9"/>
    </sheetView>
  </sheetViews>
  <sheetFormatPr defaultRowHeight="38.25" customHeight="1"/>
  <cols>
    <col min="1" max="1" width="143.125" style="90" customWidth="1"/>
    <col min="2" max="2" width="7.25" style="90" customWidth="1"/>
    <col min="3" max="3" width="6.125" style="90" customWidth="1"/>
    <col min="4" max="4" width="11.75" style="92" customWidth="1"/>
    <col min="5" max="5" width="7" style="93" customWidth="1"/>
    <col min="6" max="6" width="7.875" style="87" customWidth="1"/>
    <col min="7" max="7" width="2.25" style="87" customWidth="1"/>
    <col min="8" max="10" width="10.5" style="87" customWidth="1"/>
    <col min="11" max="11" width="23.625" style="87" customWidth="1"/>
    <col min="12" max="160" width="9" style="87"/>
    <col min="161" max="16384" width="9" style="88"/>
  </cols>
  <sheetData>
    <row r="1" spans="1:163" ht="38.25" customHeight="1">
      <c r="A1" s="83"/>
      <c r="B1" s="83"/>
      <c r="C1" s="83"/>
      <c r="D1" s="84"/>
      <c r="E1" s="85"/>
      <c r="F1" s="86"/>
      <c r="G1" s="86"/>
      <c r="H1" s="86"/>
      <c r="I1" s="86"/>
      <c r="J1" s="86"/>
      <c r="K1" s="86"/>
    </row>
    <row r="2" spans="1:163" ht="39.75" customHeight="1">
      <c r="A2" s="83"/>
      <c r="B2" s="83"/>
      <c r="C2" s="83"/>
      <c r="D2" s="84"/>
      <c r="E2" s="85"/>
      <c r="F2" s="86"/>
      <c r="G2" s="86"/>
      <c r="H2" s="86"/>
      <c r="I2" s="86"/>
      <c r="J2" s="86"/>
      <c r="K2" s="86"/>
    </row>
    <row r="3" spans="1:163" ht="144" customHeight="1">
      <c r="A3" s="101" t="str">
        <f>표지!A3</f>
        <v>삼성라이온즈 볼파크 체력단련장 개선 공사</v>
      </c>
      <c r="B3" s="102"/>
      <c r="C3" s="102"/>
      <c r="D3" s="102"/>
      <c r="E3" s="102"/>
      <c r="F3" s="102"/>
      <c r="G3" s="102"/>
      <c r="H3" s="102"/>
      <c r="I3" s="103"/>
      <c r="J3" s="103"/>
      <c r="K3" s="103"/>
    </row>
    <row r="4" spans="1:163" ht="39.950000000000003" customHeight="1">
      <c r="A4" s="97"/>
      <c r="B4" s="98"/>
      <c r="C4" s="98"/>
      <c r="D4" s="98"/>
      <c r="E4" s="98"/>
      <c r="F4" s="98"/>
      <c r="G4" s="98"/>
      <c r="H4" s="98"/>
      <c r="I4" s="99"/>
      <c r="J4" s="99"/>
      <c r="K4" s="99"/>
    </row>
    <row r="5" spans="1:163" ht="55.5" customHeight="1">
      <c r="A5" s="97" t="s">
        <v>673</v>
      </c>
      <c r="B5" s="98"/>
      <c r="C5" s="98"/>
      <c r="D5" s="98"/>
      <c r="E5" s="98"/>
      <c r="F5" s="98"/>
      <c r="G5" s="98"/>
      <c r="H5" s="98"/>
      <c r="I5" s="99"/>
      <c r="J5" s="99"/>
      <c r="K5" s="99"/>
    </row>
    <row r="6" spans="1:163" ht="39.950000000000003" customHeight="1">
      <c r="A6" s="83"/>
      <c r="B6" s="89"/>
      <c r="C6" s="83"/>
      <c r="D6" s="84"/>
      <c r="E6" s="85"/>
      <c r="F6" s="86"/>
      <c r="G6" s="86"/>
      <c r="H6" s="86"/>
      <c r="I6" s="86"/>
      <c r="J6" s="86"/>
      <c r="K6" s="86"/>
    </row>
    <row r="7" spans="1:163" ht="45.75" customHeight="1">
      <c r="A7" s="83"/>
      <c r="B7" s="89"/>
      <c r="C7" s="83"/>
      <c r="D7" s="84"/>
      <c r="E7" s="85"/>
      <c r="F7" s="86"/>
      <c r="G7" s="86"/>
      <c r="H7" s="86"/>
      <c r="I7" s="86"/>
      <c r="J7" s="86"/>
      <c r="K7" s="86"/>
    </row>
    <row r="8" spans="1:163" ht="261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9" spans="1:163" ht="42" customHeight="1">
      <c r="A9" s="97"/>
      <c r="B9" s="100"/>
      <c r="C9" s="100"/>
      <c r="D9" s="100"/>
      <c r="E9" s="100"/>
      <c r="F9" s="100"/>
      <c r="G9" s="100"/>
      <c r="H9" s="100"/>
    </row>
    <row r="10" spans="1:163" ht="42" customHeight="1">
      <c r="A10" s="97"/>
      <c r="B10" s="100"/>
      <c r="C10" s="100"/>
      <c r="D10" s="100"/>
      <c r="E10" s="100"/>
      <c r="F10" s="100"/>
      <c r="G10" s="100"/>
      <c r="H10" s="100"/>
    </row>
    <row r="11" spans="1:163" ht="49.5" customHeight="1">
      <c r="A11" s="96" t="str">
        <f>표지!A11</f>
        <v>2025 , 11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FE11" s="87"/>
      <c r="FF11" s="87"/>
      <c r="FG11" s="87"/>
    </row>
    <row r="12" spans="1:163" ht="39.950000000000003" customHeight="1">
      <c r="A12" s="83"/>
      <c r="B12" s="89"/>
      <c r="C12" s="83"/>
      <c r="D12" s="84"/>
      <c r="E12" s="85"/>
      <c r="F12" s="86"/>
      <c r="G12" s="86"/>
      <c r="H12" s="86"/>
      <c r="I12" s="86"/>
      <c r="J12" s="86"/>
      <c r="K12" s="86"/>
    </row>
    <row r="13" spans="1:163" ht="39.950000000000003" customHeight="1">
      <c r="A13" s="83"/>
      <c r="B13" s="89"/>
      <c r="C13" s="83"/>
      <c r="D13" s="84"/>
      <c r="E13" s="85"/>
      <c r="F13" s="86"/>
      <c r="G13" s="86"/>
      <c r="H13" s="86"/>
      <c r="I13" s="86"/>
      <c r="J13" s="86"/>
      <c r="K13" s="86"/>
    </row>
    <row r="14" spans="1:163" ht="55.5" customHeight="1">
      <c r="A14" s="97">
        <f>표지!A14</f>
        <v>0</v>
      </c>
      <c r="B14" s="98"/>
      <c r="C14" s="98"/>
      <c r="D14" s="98"/>
      <c r="E14" s="98"/>
      <c r="F14" s="98"/>
      <c r="G14" s="98"/>
      <c r="H14" s="98"/>
      <c r="I14" s="99"/>
      <c r="J14" s="99"/>
      <c r="K14" s="99"/>
    </row>
    <row r="15" spans="1:163" ht="39.950000000000003" customHeight="1">
      <c r="A15" s="83"/>
      <c r="B15" s="89"/>
      <c r="C15" s="83"/>
      <c r="D15" s="84"/>
      <c r="E15" s="85"/>
      <c r="F15" s="86"/>
      <c r="G15" s="86"/>
      <c r="H15" s="86"/>
      <c r="I15" s="86"/>
      <c r="J15" s="86"/>
      <c r="K15" s="86"/>
    </row>
    <row r="16" spans="1:163" ht="42" customHeight="1">
      <c r="A16" s="97"/>
      <c r="B16" s="100"/>
      <c r="C16" s="100"/>
      <c r="D16" s="100"/>
      <c r="E16" s="100"/>
      <c r="F16" s="100"/>
      <c r="G16" s="100"/>
      <c r="H16" s="100"/>
    </row>
    <row r="17" spans="2:2" ht="42" customHeight="1">
      <c r="B17" s="91"/>
    </row>
    <row r="18" spans="2:2" ht="85.5" customHeight="1">
      <c r="B18" s="91"/>
    </row>
    <row r="19" spans="2:2" ht="85.5" customHeight="1">
      <c r="B19" s="91"/>
    </row>
    <row r="20" spans="2:2" ht="38.25" customHeight="1">
      <c r="B20" s="91"/>
    </row>
    <row r="21" spans="2:2" ht="38.25" customHeight="1">
      <c r="B21" s="91"/>
    </row>
    <row r="22" spans="2:2" ht="38.25" customHeight="1">
      <c r="B22" s="94"/>
    </row>
    <row r="23" spans="2:2" ht="38.25" customHeight="1">
      <c r="B23" s="95"/>
    </row>
  </sheetData>
  <mergeCells count="9">
    <mergeCell ref="A11:K11"/>
    <mergeCell ref="A14:K14"/>
    <mergeCell ref="A16:H16"/>
    <mergeCell ref="A3:K3"/>
    <mergeCell ref="A4:K4"/>
    <mergeCell ref="A5:K5"/>
    <mergeCell ref="A8:K8"/>
    <mergeCell ref="A9:H9"/>
    <mergeCell ref="A10:H10"/>
  </mergeCells>
  <phoneticPr fontId="1" type="noConversion"/>
  <printOptions horizontalCentered="1" verticalCentered="1"/>
  <pageMargins left="0.2" right="3.937007874015748E-2" top="0.26" bottom="0.19685039370078741" header="0.44" footer="0.35433070866141736"/>
  <pageSetup paperSize="9" scale="55" pageOrder="overThenDown" orientation="landscape" horizontalDpi="180" verticalDpi="18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19D86"/>
  </sheetPr>
  <dimension ref="A1:N104"/>
  <sheetViews>
    <sheetView view="pageBreakPreview"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T14" sqref="T14"/>
    </sheetView>
  </sheetViews>
  <sheetFormatPr defaultRowHeight="16.5"/>
  <cols>
    <col min="1" max="1" width="7.625" style="3" customWidth="1"/>
    <col min="2" max="3" width="18.625" style="2" customWidth="1"/>
    <col min="4" max="4" width="4.625" style="3" customWidth="1"/>
    <col min="5" max="5" width="6.625" style="3" customWidth="1"/>
    <col min="6" max="6" width="7.625" style="4" customWidth="1"/>
    <col min="7" max="7" width="9.625" style="4" customWidth="1"/>
    <col min="8" max="8" width="7.625" style="4" customWidth="1"/>
    <col min="9" max="9" width="9.625" style="4" customWidth="1"/>
    <col min="10" max="11" width="7.625" style="4" customWidth="1"/>
    <col min="12" max="12" width="9.625" style="4" customWidth="1"/>
    <col min="13" max="13" width="7.625" style="2" customWidth="1"/>
    <col min="14" max="17" width="0" hidden="1" customWidth="1"/>
  </cols>
  <sheetData>
    <row r="1" spans="1:14" ht="30" customHeight="1">
      <c r="A1" s="107" t="s">
        <v>401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4" ht="20.100000000000001" customHeight="1">
      <c r="A2" s="108" t="s">
        <v>22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</row>
    <row r="3" spans="1:14" ht="20.100000000000001" customHeight="1">
      <c r="A3" s="116" t="s">
        <v>402</v>
      </c>
      <c r="B3" s="116" t="s">
        <v>263</v>
      </c>
      <c r="C3" s="116" t="s">
        <v>264</v>
      </c>
      <c r="D3" s="116" t="s">
        <v>25</v>
      </c>
      <c r="E3" s="116" t="s">
        <v>403</v>
      </c>
      <c r="F3" s="116" t="s">
        <v>404</v>
      </c>
      <c r="G3" s="116"/>
      <c r="H3" s="116" t="s">
        <v>405</v>
      </c>
      <c r="I3" s="116"/>
      <c r="J3" s="116" t="s">
        <v>406</v>
      </c>
      <c r="K3" s="116"/>
      <c r="L3" s="116" t="s">
        <v>407</v>
      </c>
      <c r="M3" s="116" t="s">
        <v>270</v>
      </c>
    </row>
    <row r="4" spans="1:14" ht="20.100000000000001" customHeight="1">
      <c r="A4" s="116"/>
      <c r="B4" s="116"/>
      <c r="C4" s="116"/>
      <c r="D4" s="116"/>
      <c r="E4" s="116"/>
      <c r="F4" s="5" t="s">
        <v>271</v>
      </c>
      <c r="G4" s="5" t="s">
        <v>408</v>
      </c>
      <c r="H4" s="5" t="s">
        <v>271</v>
      </c>
      <c r="I4" s="5" t="s">
        <v>408</v>
      </c>
      <c r="J4" s="5" t="s">
        <v>271</v>
      </c>
      <c r="K4" s="5" t="s">
        <v>408</v>
      </c>
      <c r="L4" s="116"/>
      <c r="M4" s="116"/>
      <c r="N4" t="s">
        <v>120</v>
      </c>
    </row>
    <row r="5" spans="1:14" ht="20.100000000000001" customHeight="1">
      <c r="A5" s="39" t="s">
        <v>409</v>
      </c>
      <c r="B5" s="38" t="s">
        <v>410</v>
      </c>
      <c r="C5" s="38" t="s">
        <v>127</v>
      </c>
      <c r="D5" s="39" t="s">
        <v>128</v>
      </c>
      <c r="E5" s="43">
        <v>1</v>
      </c>
      <c r="F5" s="50"/>
      <c r="G5" s="50">
        <f t="shared" ref="G5:G36" si="0">E5*F5</f>
        <v>0</v>
      </c>
      <c r="H5" s="50"/>
      <c r="I5" s="50">
        <f t="shared" ref="I5:I36" si="1">E5*H5</f>
        <v>0</v>
      </c>
      <c r="J5" s="50">
        <f>일위대가표!J9</f>
        <v>0</v>
      </c>
      <c r="K5" s="50">
        <f t="shared" ref="K5:K36" si="2">E5*J5</f>
        <v>0</v>
      </c>
      <c r="L5" s="50">
        <f t="shared" ref="L5:L36" si="3">G5+I5+K5</f>
        <v>0</v>
      </c>
      <c r="M5" s="42"/>
    </row>
    <row r="6" spans="1:14" ht="20.100000000000001" customHeight="1">
      <c r="A6" s="39" t="s">
        <v>411</v>
      </c>
      <c r="B6" s="38" t="s">
        <v>412</v>
      </c>
      <c r="C6" s="38" t="s">
        <v>127</v>
      </c>
      <c r="D6" s="39" t="s">
        <v>128</v>
      </c>
      <c r="E6" s="43">
        <v>1</v>
      </c>
      <c r="F6" s="50"/>
      <c r="G6" s="50">
        <f t="shared" si="0"/>
        <v>0</v>
      </c>
      <c r="H6" s="50"/>
      <c r="I6" s="50">
        <f t="shared" si="1"/>
        <v>0</v>
      </c>
      <c r="J6" s="50">
        <f>일위대가표!J16</f>
        <v>0</v>
      </c>
      <c r="K6" s="50">
        <f t="shared" si="2"/>
        <v>0</v>
      </c>
      <c r="L6" s="50">
        <f t="shared" si="3"/>
        <v>0</v>
      </c>
      <c r="M6" s="42"/>
    </row>
    <row r="7" spans="1:14" ht="20.100000000000001" customHeight="1">
      <c r="A7" s="39" t="s">
        <v>317</v>
      </c>
      <c r="B7" s="38" t="s">
        <v>315</v>
      </c>
      <c r="C7" s="38" t="s">
        <v>316</v>
      </c>
      <c r="D7" s="39" t="s">
        <v>53</v>
      </c>
      <c r="E7" s="43">
        <v>1</v>
      </c>
      <c r="F7" s="50"/>
      <c r="G7" s="50">
        <f t="shared" si="0"/>
        <v>0</v>
      </c>
      <c r="H7" s="50"/>
      <c r="I7" s="50">
        <f t="shared" si="1"/>
        <v>0</v>
      </c>
      <c r="J7" s="50">
        <f>일위대가표!J27</f>
        <v>0</v>
      </c>
      <c r="K7" s="50">
        <f t="shared" si="2"/>
        <v>0</v>
      </c>
      <c r="L7" s="50">
        <f t="shared" si="3"/>
        <v>0</v>
      </c>
      <c r="M7" s="42"/>
    </row>
    <row r="8" spans="1:14" ht="20.100000000000001" customHeight="1">
      <c r="A8" s="39" t="s">
        <v>329</v>
      </c>
      <c r="B8" s="38" t="s">
        <v>327</v>
      </c>
      <c r="C8" s="38" t="s">
        <v>328</v>
      </c>
      <c r="D8" s="39" t="s">
        <v>53</v>
      </c>
      <c r="E8" s="43">
        <v>1</v>
      </c>
      <c r="F8" s="50"/>
      <c r="G8" s="50">
        <f t="shared" si="0"/>
        <v>0</v>
      </c>
      <c r="H8" s="50"/>
      <c r="I8" s="50">
        <f t="shared" si="1"/>
        <v>0</v>
      </c>
      <c r="J8" s="50">
        <f>일위대가표!J37</f>
        <v>0</v>
      </c>
      <c r="K8" s="50">
        <f t="shared" si="2"/>
        <v>0</v>
      </c>
      <c r="L8" s="50">
        <f t="shared" si="3"/>
        <v>0</v>
      </c>
      <c r="M8" s="42"/>
    </row>
    <row r="9" spans="1:14" ht="20.100000000000001" customHeight="1">
      <c r="A9" s="39" t="s">
        <v>413</v>
      </c>
      <c r="B9" s="38" t="s">
        <v>327</v>
      </c>
      <c r="C9" s="38" t="s">
        <v>414</v>
      </c>
      <c r="D9" s="39" t="s">
        <v>53</v>
      </c>
      <c r="E9" s="43">
        <v>1</v>
      </c>
      <c r="F9" s="50"/>
      <c r="G9" s="50">
        <f t="shared" si="0"/>
        <v>0</v>
      </c>
      <c r="H9" s="50"/>
      <c r="I9" s="50">
        <f t="shared" si="1"/>
        <v>0</v>
      </c>
      <c r="J9" s="50">
        <f>일위대가표!J47</f>
        <v>0</v>
      </c>
      <c r="K9" s="50">
        <f t="shared" si="2"/>
        <v>0</v>
      </c>
      <c r="L9" s="50">
        <f t="shared" si="3"/>
        <v>0</v>
      </c>
      <c r="M9" s="42"/>
    </row>
    <row r="10" spans="1:14" ht="20.100000000000001" customHeight="1">
      <c r="A10" s="39" t="s">
        <v>415</v>
      </c>
      <c r="B10" s="38" t="s">
        <v>327</v>
      </c>
      <c r="C10" s="38" t="s">
        <v>416</v>
      </c>
      <c r="D10" s="39" t="s">
        <v>53</v>
      </c>
      <c r="E10" s="43">
        <v>1</v>
      </c>
      <c r="F10" s="50"/>
      <c r="G10" s="50">
        <f t="shared" si="0"/>
        <v>0</v>
      </c>
      <c r="H10" s="50"/>
      <c r="I10" s="50">
        <f t="shared" si="1"/>
        <v>0</v>
      </c>
      <c r="J10" s="50">
        <f>일위대가표!J57</f>
        <v>0</v>
      </c>
      <c r="K10" s="50">
        <f t="shared" si="2"/>
        <v>0</v>
      </c>
      <c r="L10" s="50">
        <f t="shared" si="3"/>
        <v>0</v>
      </c>
      <c r="M10" s="42"/>
    </row>
    <row r="11" spans="1:14" ht="20.100000000000001" customHeight="1">
      <c r="A11" s="39" t="s">
        <v>417</v>
      </c>
      <c r="B11" s="38" t="s">
        <v>327</v>
      </c>
      <c r="C11" s="38" t="s">
        <v>418</v>
      </c>
      <c r="D11" s="39" t="s">
        <v>53</v>
      </c>
      <c r="E11" s="43">
        <v>1</v>
      </c>
      <c r="F11" s="50"/>
      <c r="G11" s="50">
        <f t="shared" si="0"/>
        <v>0</v>
      </c>
      <c r="H11" s="50"/>
      <c r="I11" s="50">
        <f t="shared" si="1"/>
        <v>0</v>
      </c>
      <c r="J11" s="50">
        <f>일위대가표!J68</f>
        <v>0</v>
      </c>
      <c r="K11" s="50">
        <f t="shared" si="2"/>
        <v>0</v>
      </c>
      <c r="L11" s="50">
        <f t="shared" si="3"/>
        <v>0</v>
      </c>
      <c r="M11" s="42"/>
    </row>
    <row r="12" spans="1:14" ht="20.100000000000001" customHeight="1">
      <c r="A12" s="39" t="s">
        <v>419</v>
      </c>
      <c r="B12" s="38" t="s">
        <v>327</v>
      </c>
      <c r="C12" s="38" t="s">
        <v>420</v>
      </c>
      <c r="D12" s="39" t="s">
        <v>53</v>
      </c>
      <c r="E12" s="43">
        <v>1</v>
      </c>
      <c r="F12" s="50"/>
      <c r="G12" s="50">
        <f t="shared" si="0"/>
        <v>0</v>
      </c>
      <c r="H12" s="50"/>
      <c r="I12" s="50">
        <f t="shared" si="1"/>
        <v>0</v>
      </c>
      <c r="J12" s="50">
        <f>일위대가표!J78</f>
        <v>0</v>
      </c>
      <c r="K12" s="50">
        <f t="shared" si="2"/>
        <v>0</v>
      </c>
      <c r="L12" s="50">
        <f t="shared" si="3"/>
        <v>0</v>
      </c>
      <c r="M12" s="42"/>
    </row>
    <row r="13" spans="1:14" ht="20.100000000000001" customHeight="1">
      <c r="A13" s="39" t="s">
        <v>421</v>
      </c>
      <c r="B13" s="38" t="s">
        <v>327</v>
      </c>
      <c r="C13" s="38" t="s">
        <v>422</v>
      </c>
      <c r="D13" s="39" t="s">
        <v>53</v>
      </c>
      <c r="E13" s="43">
        <v>1</v>
      </c>
      <c r="F13" s="50"/>
      <c r="G13" s="50">
        <f t="shared" si="0"/>
        <v>0</v>
      </c>
      <c r="H13" s="50"/>
      <c r="I13" s="50">
        <f t="shared" si="1"/>
        <v>0</v>
      </c>
      <c r="J13" s="50">
        <f>일위대가표!J88</f>
        <v>0</v>
      </c>
      <c r="K13" s="50">
        <f t="shared" si="2"/>
        <v>0</v>
      </c>
      <c r="L13" s="50">
        <f t="shared" si="3"/>
        <v>0</v>
      </c>
      <c r="M13" s="42"/>
    </row>
    <row r="14" spans="1:14" ht="20.100000000000001" customHeight="1">
      <c r="A14" s="39" t="s">
        <v>423</v>
      </c>
      <c r="B14" s="38" t="s">
        <v>424</v>
      </c>
      <c r="C14" s="38" t="s">
        <v>425</v>
      </c>
      <c r="D14" s="39" t="s">
        <v>233</v>
      </c>
      <c r="E14" s="43">
        <v>1</v>
      </c>
      <c r="F14" s="50"/>
      <c r="G14" s="50">
        <f t="shared" si="0"/>
        <v>0</v>
      </c>
      <c r="H14" s="50"/>
      <c r="I14" s="50">
        <f t="shared" si="1"/>
        <v>0</v>
      </c>
      <c r="J14" s="50">
        <f>일위대가표!J94</f>
        <v>0</v>
      </c>
      <c r="K14" s="50">
        <f t="shared" si="2"/>
        <v>0</v>
      </c>
      <c r="L14" s="50">
        <f t="shared" si="3"/>
        <v>0</v>
      </c>
      <c r="M14" s="42"/>
    </row>
    <row r="15" spans="1:14" ht="20.100000000000001" customHeight="1">
      <c r="A15" s="39" t="s">
        <v>426</v>
      </c>
      <c r="B15" s="38" t="s">
        <v>424</v>
      </c>
      <c r="C15" s="38" t="s">
        <v>427</v>
      </c>
      <c r="D15" s="39" t="s">
        <v>233</v>
      </c>
      <c r="E15" s="43">
        <v>1</v>
      </c>
      <c r="F15" s="50"/>
      <c r="G15" s="50">
        <f t="shared" si="0"/>
        <v>0</v>
      </c>
      <c r="H15" s="50"/>
      <c r="I15" s="50">
        <f t="shared" si="1"/>
        <v>0</v>
      </c>
      <c r="J15" s="50">
        <f>일위대가표!J100</f>
        <v>0</v>
      </c>
      <c r="K15" s="50">
        <f t="shared" si="2"/>
        <v>0</v>
      </c>
      <c r="L15" s="50">
        <f t="shared" si="3"/>
        <v>0</v>
      </c>
      <c r="M15" s="42"/>
    </row>
    <row r="16" spans="1:14" ht="20.100000000000001" customHeight="1">
      <c r="A16" s="39" t="s">
        <v>428</v>
      </c>
      <c r="B16" s="38" t="s">
        <v>429</v>
      </c>
      <c r="C16" s="38" t="s">
        <v>430</v>
      </c>
      <c r="D16" s="39" t="s">
        <v>64</v>
      </c>
      <c r="E16" s="43">
        <v>1</v>
      </c>
      <c r="F16" s="50"/>
      <c r="G16" s="50">
        <f t="shared" si="0"/>
        <v>0</v>
      </c>
      <c r="H16" s="50"/>
      <c r="I16" s="50">
        <f t="shared" si="1"/>
        <v>0</v>
      </c>
      <c r="J16" s="50">
        <f>일위대가표!J104</f>
        <v>0</v>
      </c>
      <c r="K16" s="50">
        <f t="shared" si="2"/>
        <v>0</v>
      </c>
      <c r="L16" s="50">
        <f t="shared" si="3"/>
        <v>0</v>
      </c>
      <c r="M16" s="42"/>
    </row>
    <row r="17" spans="1:13" ht="20.100000000000001" customHeight="1">
      <c r="A17" s="39" t="s">
        <v>431</v>
      </c>
      <c r="B17" s="38" t="s">
        <v>432</v>
      </c>
      <c r="C17" s="38" t="s">
        <v>433</v>
      </c>
      <c r="D17" s="39" t="s">
        <v>40</v>
      </c>
      <c r="E17" s="43">
        <v>1</v>
      </c>
      <c r="F17" s="50"/>
      <c r="G17" s="50">
        <f t="shared" si="0"/>
        <v>0</v>
      </c>
      <c r="H17" s="50"/>
      <c r="I17" s="50">
        <f t="shared" si="1"/>
        <v>0</v>
      </c>
      <c r="J17" s="50">
        <f>일위대가표!J128</f>
        <v>0</v>
      </c>
      <c r="K17" s="50">
        <f t="shared" si="2"/>
        <v>0</v>
      </c>
      <c r="L17" s="50">
        <f t="shared" si="3"/>
        <v>0</v>
      </c>
      <c r="M17" s="42"/>
    </row>
    <row r="18" spans="1:13" ht="20.100000000000001" customHeight="1">
      <c r="A18" s="39" t="s">
        <v>434</v>
      </c>
      <c r="B18" s="38" t="s">
        <v>435</v>
      </c>
      <c r="C18" s="38" t="s">
        <v>436</v>
      </c>
      <c r="D18" s="39" t="s">
        <v>160</v>
      </c>
      <c r="E18" s="43">
        <v>1</v>
      </c>
      <c r="F18" s="50"/>
      <c r="G18" s="50">
        <f t="shared" si="0"/>
        <v>0</v>
      </c>
      <c r="H18" s="50"/>
      <c r="I18" s="50">
        <f t="shared" si="1"/>
        <v>0</v>
      </c>
      <c r="J18" s="50">
        <f>일위대가표!J136</f>
        <v>0</v>
      </c>
      <c r="K18" s="50">
        <f t="shared" si="2"/>
        <v>0</v>
      </c>
      <c r="L18" s="50">
        <f t="shared" si="3"/>
        <v>0</v>
      </c>
      <c r="M18" s="42"/>
    </row>
    <row r="19" spans="1:13" ht="20.100000000000001" customHeight="1">
      <c r="A19" s="39" t="s">
        <v>437</v>
      </c>
      <c r="B19" s="38" t="s">
        <v>438</v>
      </c>
      <c r="C19" s="38" t="s">
        <v>439</v>
      </c>
      <c r="D19" s="39" t="s">
        <v>40</v>
      </c>
      <c r="E19" s="43">
        <v>1</v>
      </c>
      <c r="F19" s="50"/>
      <c r="G19" s="50">
        <f t="shared" si="0"/>
        <v>0</v>
      </c>
      <c r="H19" s="50"/>
      <c r="I19" s="50">
        <f t="shared" si="1"/>
        <v>0</v>
      </c>
      <c r="J19" s="50">
        <f>일위대가표!J154</f>
        <v>0</v>
      </c>
      <c r="K19" s="50">
        <f t="shared" si="2"/>
        <v>0</v>
      </c>
      <c r="L19" s="50">
        <f t="shared" si="3"/>
        <v>0</v>
      </c>
      <c r="M19" s="42"/>
    </row>
    <row r="20" spans="1:13" ht="20.100000000000001" customHeight="1">
      <c r="A20" s="39" t="s">
        <v>440</v>
      </c>
      <c r="B20" s="38" t="s">
        <v>441</v>
      </c>
      <c r="C20" s="38" t="s">
        <v>442</v>
      </c>
      <c r="D20" s="39" t="s">
        <v>53</v>
      </c>
      <c r="E20" s="43">
        <v>1</v>
      </c>
      <c r="F20" s="50"/>
      <c r="G20" s="50">
        <f t="shared" si="0"/>
        <v>0</v>
      </c>
      <c r="H20" s="50"/>
      <c r="I20" s="50">
        <f t="shared" si="1"/>
        <v>0</v>
      </c>
      <c r="J20" s="50">
        <f>일위대가표!J160</f>
        <v>0</v>
      </c>
      <c r="K20" s="50">
        <f t="shared" si="2"/>
        <v>0</v>
      </c>
      <c r="L20" s="50">
        <f t="shared" si="3"/>
        <v>0</v>
      </c>
      <c r="M20" s="42"/>
    </row>
    <row r="21" spans="1:13" ht="20.100000000000001" customHeight="1">
      <c r="A21" s="39" t="s">
        <v>443</v>
      </c>
      <c r="B21" s="38" t="s">
        <v>441</v>
      </c>
      <c r="C21" s="38" t="s">
        <v>444</v>
      </c>
      <c r="D21" s="39" t="s">
        <v>53</v>
      </c>
      <c r="E21" s="43">
        <v>1</v>
      </c>
      <c r="F21" s="50"/>
      <c r="G21" s="50">
        <f t="shared" si="0"/>
        <v>0</v>
      </c>
      <c r="H21" s="50"/>
      <c r="I21" s="50">
        <f t="shared" si="1"/>
        <v>0</v>
      </c>
      <c r="J21" s="50">
        <f>일위대가표!J166</f>
        <v>0</v>
      </c>
      <c r="K21" s="50">
        <f t="shared" si="2"/>
        <v>0</v>
      </c>
      <c r="L21" s="50">
        <f t="shared" si="3"/>
        <v>0</v>
      </c>
      <c r="M21" s="42"/>
    </row>
    <row r="22" spans="1:13" ht="20.100000000000001" customHeight="1">
      <c r="A22" s="39" t="s">
        <v>445</v>
      </c>
      <c r="B22" s="38" t="s">
        <v>441</v>
      </c>
      <c r="C22" s="38" t="s">
        <v>446</v>
      </c>
      <c r="D22" s="39" t="s">
        <v>53</v>
      </c>
      <c r="E22" s="43">
        <v>1</v>
      </c>
      <c r="F22" s="50"/>
      <c r="G22" s="50">
        <f t="shared" si="0"/>
        <v>0</v>
      </c>
      <c r="H22" s="50"/>
      <c r="I22" s="50">
        <f t="shared" si="1"/>
        <v>0</v>
      </c>
      <c r="J22" s="50">
        <f>일위대가표!J172</f>
        <v>0</v>
      </c>
      <c r="K22" s="50">
        <f t="shared" si="2"/>
        <v>0</v>
      </c>
      <c r="L22" s="50">
        <f t="shared" si="3"/>
        <v>0</v>
      </c>
      <c r="M22" s="42"/>
    </row>
    <row r="23" spans="1:13" ht="20.100000000000001" customHeight="1">
      <c r="A23" s="39" t="s">
        <v>447</v>
      </c>
      <c r="B23" s="38" t="s">
        <v>441</v>
      </c>
      <c r="C23" s="38" t="s">
        <v>448</v>
      </c>
      <c r="D23" s="39" t="s">
        <v>53</v>
      </c>
      <c r="E23" s="43">
        <v>1</v>
      </c>
      <c r="F23" s="50"/>
      <c r="G23" s="50">
        <f t="shared" si="0"/>
        <v>0</v>
      </c>
      <c r="H23" s="50"/>
      <c r="I23" s="50">
        <f t="shared" si="1"/>
        <v>0</v>
      </c>
      <c r="J23" s="50">
        <f>일위대가표!J178</f>
        <v>0</v>
      </c>
      <c r="K23" s="50">
        <f t="shared" si="2"/>
        <v>0</v>
      </c>
      <c r="L23" s="50">
        <f t="shared" si="3"/>
        <v>0</v>
      </c>
      <c r="M23" s="42"/>
    </row>
    <row r="24" spans="1:13" ht="20.100000000000001" customHeight="1">
      <c r="A24" s="39" t="s">
        <v>449</v>
      </c>
      <c r="B24" s="38" t="s">
        <v>441</v>
      </c>
      <c r="C24" s="38" t="s">
        <v>450</v>
      </c>
      <c r="D24" s="39" t="s">
        <v>53</v>
      </c>
      <c r="E24" s="43">
        <v>1</v>
      </c>
      <c r="F24" s="50"/>
      <c r="G24" s="50">
        <f t="shared" si="0"/>
        <v>0</v>
      </c>
      <c r="H24" s="50"/>
      <c r="I24" s="50">
        <f t="shared" si="1"/>
        <v>0</v>
      </c>
      <c r="J24" s="50">
        <f>일위대가표!J184</f>
        <v>0</v>
      </c>
      <c r="K24" s="50">
        <f t="shared" si="2"/>
        <v>0</v>
      </c>
      <c r="L24" s="50">
        <f t="shared" si="3"/>
        <v>0</v>
      </c>
      <c r="M24" s="42"/>
    </row>
    <row r="25" spans="1:13" ht="20.100000000000001" customHeight="1">
      <c r="A25" s="39" t="s">
        <v>451</v>
      </c>
      <c r="B25" s="38" t="s">
        <v>441</v>
      </c>
      <c r="C25" s="38" t="s">
        <v>452</v>
      </c>
      <c r="D25" s="39" t="s">
        <v>53</v>
      </c>
      <c r="E25" s="43">
        <v>1</v>
      </c>
      <c r="F25" s="50"/>
      <c r="G25" s="50">
        <f t="shared" si="0"/>
        <v>0</v>
      </c>
      <c r="H25" s="50"/>
      <c r="I25" s="50">
        <f t="shared" si="1"/>
        <v>0</v>
      </c>
      <c r="J25" s="50">
        <f>일위대가표!J190</f>
        <v>0</v>
      </c>
      <c r="K25" s="50">
        <f t="shared" si="2"/>
        <v>0</v>
      </c>
      <c r="L25" s="50">
        <f t="shared" si="3"/>
        <v>0</v>
      </c>
      <c r="M25" s="42"/>
    </row>
    <row r="26" spans="1:13" ht="20.100000000000001" customHeight="1">
      <c r="A26" s="39" t="s">
        <v>453</v>
      </c>
      <c r="B26" s="38" t="s">
        <v>441</v>
      </c>
      <c r="C26" s="38" t="s">
        <v>454</v>
      </c>
      <c r="D26" s="39" t="s">
        <v>53</v>
      </c>
      <c r="E26" s="43">
        <v>1</v>
      </c>
      <c r="F26" s="50"/>
      <c r="G26" s="50">
        <f t="shared" si="0"/>
        <v>0</v>
      </c>
      <c r="H26" s="50"/>
      <c r="I26" s="50">
        <f t="shared" si="1"/>
        <v>0</v>
      </c>
      <c r="J26" s="50">
        <f>일위대가표!J196</f>
        <v>0</v>
      </c>
      <c r="K26" s="50">
        <f t="shared" si="2"/>
        <v>0</v>
      </c>
      <c r="L26" s="50">
        <f t="shared" si="3"/>
        <v>0</v>
      </c>
      <c r="M26" s="42"/>
    </row>
    <row r="27" spans="1:13" ht="20.100000000000001" customHeight="1">
      <c r="A27" s="39" t="s">
        <v>455</v>
      </c>
      <c r="B27" s="38" t="s">
        <v>441</v>
      </c>
      <c r="C27" s="38" t="s">
        <v>456</v>
      </c>
      <c r="D27" s="39" t="s">
        <v>53</v>
      </c>
      <c r="E27" s="43">
        <v>1</v>
      </c>
      <c r="F27" s="50"/>
      <c r="G27" s="50">
        <f t="shared" si="0"/>
        <v>0</v>
      </c>
      <c r="H27" s="50"/>
      <c r="I27" s="50">
        <f t="shared" si="1"/>
        <v>0</v>
      </c>
      <c r="J27" s="50">
        <f>일위대가표!J202</f>
        <v>0</v>
      </c>
      <c r="K27" s="50">
        <f t="shared" si="2"/>
        <v>0</v>
      </c>
      <c r="L27" s="50">
        <f t="shared" si="3"/>
        <v>0</v>
      </c>
      <c r="M27" s="42"/>
    </row>
    <row r="28" spans="1:13" ht="20.100000000000001" customHeight="1">
      <c r="A28" s="39" t="s">
        <v>457</v>
      </c>
      <c r="B28" s="38" t="s">
        <v>441</v>
      </c>
      <c r="C28" s="38" t="s">
        <v>458</v>
      </c>
      <c r="D28" s="39" t="s">
        <v>53</v>
      </c>
      <c r="E28" s="43">
        <v>1</v>
      </c>
      <c r="F28" s="50"/>
      <c r="G28" s="50">
        <f t="shared" si="0"/>
        <v>0</v>
      </c>
      <c r="H28" s="50"/>
      <c r="I28" s="50">
        <f t="shared" si="1"/>
        <v>0</v>
      </c>
      <c r="J28" s="50">
        <f>일위대가표!J208</f>
        <v>0</v>
      </c>
      <c r="K28" s="50">
        <f t="shared" si="2"/>
        <v>0</v>
      </c>
      <c r="L28" s="50">
        <f t="shared" si="3"/>
        <v>0</v>
      </c>
      <c r="M28" s="42"/>
    </row>
    <row r="29" spans="1:13" ht="20.100000000000001" customHeight="1">
      <c r="A29" s="39" t="s">
        <v>459</v>
      </c>
      <c r="B29" s="38" t="s">
        <v>441</v>
      </c>
      <c r="C29" s="38" t="s">
        <v>460</v>
      </c>
      <c r="D29" s="39" t="s">
        <v>53</v>
      </c>
      <c r="E29" s="43">
        <v>1</v>
      </c>
      <c r="F29" s="50"/>
      <c r="G29" s="50">
        <f t="shared" si="0"/>
        <v>0</v>
      </c>
      <c r="H29" s="50"/>
      <c r="I29" s="50">
        <f t="shared" si="1"/>
        <v>0</v>
      </c>
      <c r="J29" s="50">
        <f>일위대가표!J214</f>
        <v>0</v>
      </c>
      <c r="K29" s="50">
        <f t="shared" si="2"/>
        <v>0</v>
      </c>
      <c r="L29" s="50">
        <f t="shared" si="3"/>
        <v>0</v>
      </c>
      <c r="M29" s="42"/>
    </row>
    <row r="30" spans="1:13" ht="20.100000000000001" customHeight="1">
      <c r="A30" s="39" t="s">
        <v>461</v>
      </c>
      <c r="B30" s="38" t="s">
        <v>441</v>
      </c>
      <c r="C30" s="38" t="s">
        <v>462</v>
      </c>
      <c r="D30" s="39" t="s">
        <v>53</v>
      </c>
      <c r="E30" s="43">
        <v>1</v>
      </c>
      <c r="F30" s="50"/>
      <c r="G30" s="50">
        <f t="shared" si="0"/>
        <v>0</v>
      </c>
      <c r="H30" s="50"/>
      <c r="I30" s="50">
        <f t="shared" si="1"/>
        <v>0</v>
      </c>
      <c r="J30" s="50">
        <f>일위대가표!J220</f>
        <v>0</v>
      </c>
      <c r="K30" s="50">
        <f t="shared" si="2"/>
        <v>0</v>
      </c>
      <c r="L30" s="50">
        <f t="shared" si="3"/>
        <v>0</v>
      </c>
      <c r="M30" s="42"/>
    </row>
    <row r="31" spans="1:13" ht="20.100000000000001" customHeight="1">
      <c r="A31" s="39" t="s">
        <v>463</v>
      </c>
      <c r="B31" s="38" t="s">
        <v>441</v>
      </c>
      <c r="C31" s="38" t="s">
        <v>464</v>
      </c>
      <c r="D31" s="39" t="s">
        <v>53</v>
      </c>
      <c r="E31" s="43">
        <v>1</v>
      </c>
      <c r="F31" s="50"/>
      <c r="G31" s="50">
        <f t="shared" si="0"/>
        <v>0</v>
      </c>
      <c r="H31" s="50"/>
      <c r="I31" s="50">
        <f t="shared" si="1"/>
        <v>0</v>
      </c>
      <c r="J31" s="50">
        <f>일위대가표!J226</f>
        <v>0</v>
      </c>
      <c r="K31" s="50">
        <f t="shared" si="2"/>
        <v>0</v>
      </c>
      <c r="L31" s="50">
        <f t="shared" si="3"/>
        <v>0</v>
      </c>
      <c r="M31" s="42"/>
    </row>
    <row r="32" spans="1:13" ht="20.100000000000001" customHeight="1">
      <c r="A32" s="39" t="s">
        <v>465</v>
      </c>
      <c r="B32" s="38" t="s">
        <v>466</v>
      </c>
      <c r="C32" s="38" t="s">
        <v>467</v>
      </c>
      <c r="D32" s="39" t="s">
        <v>40</v>
      </c>
      <c r="E32" s="43">
        <v>1</v>
      </c>
      <c r="F32" s="50"/>
      <c r="G32" s="50">
        <f t="shared" si="0"/>
        <v>0</v>
      </c>
      <c r="H32" s="50"/>
      <c r="I32" s="50">
        <f t="shared" si="1"/>
        <v>0</v>
      </c>
      <c r="J32" s="50">
        <f>일위대가표!J230</f>
        <v>0</v>
      </c>
      <c r="K32" s="50">
        <f t="shared" si="2"/>
        <v>0</v>
      </c>
      <c r="L32" s="50">
        <f t="shared" si="3"/>
        <v>0</v>
      </c>
      <c r="M32" s="42"/>
    </row>
    <row r="33" spans="1:14" ht="20.100000000000001" customHeight="1">
      <c r="A33" s="39" t="s">
        <v>468</v>
      </c>
      <c r="B33" s="38" t="s">
        <v>466</v>
      </c>
      <c r="C33" s="38" t="s">
        <v>469</v>
      </c>
      <c r="D33" s="39" t="s">
        <v>40</v>
      </c>
      <c r="E33" s="43">
        <v>1</v>
      </c>
      <c r="F33" s="50"/>
      <c r="G33" s="50">
        <f t="shared" si="0"/>
        <v>0</v>
      </c>
      <c r="H33" s="50"/>
      <c r="I33" s="50">
        <f t="shared" si="1"/>
        <v>0</v>
      </c>
      <c r="J33" s="50">
        <f>일위대가표!J234</f>
        <v>0</v>
      </c>
      <c r="K33" s="50">
        <f t="shared" si="2"/>
        <v>0</v>
      </c>
      <c r="L33" s="50">
        <f t="shared" si="3"/>
        <v>0</v>
      </c>
      <c r="M33" s="42"/>
    </row>
    <row r="34" spans="1:14" ht="20.100000000000001" customHeight="1">
      <c r="A34" s="39" t="s">
        <v>470</v>
      </c>
      <c r="B34" s="38" t="s">
        <v>466</v>
      </c>
      <c r="C34" s="38" t="s">
        <v>471</v>
      </c>
      <c r="D34" s="39" t="s">
        <v>40</v>
      </c>
      <c r="E34" s="43">
        <v>1</v>
      </c>
      <c r="F34" s="50"/>
      <c r="G34" s="50">
        <f t="shared" si="0"/>
        <v>0</v>
      </c>
      <c r="H34" s="50"/>
      <c r="I34" s="50">
        <f t="shared" si="1"/>
        <v>0</v>
      </c>
      <c r="J34" s="50">
        <f>일위대가표!J239</f>
        <v>0</v>
      </c>
      <c r="K34" s="50">
        <f t="shared" si="2"/>
        <v>0</v>
      </c>
      <c r="L34" s="50">
        <f t="shared" si="3"/>
        <v>0</v>
      </c>
      <c r="M34" s="42"/>
    </row>
    <row r="35" spans="1:14" ht="20.100000000000001" customHeight="1">
      <c r="A35" s="39" t="s">
        <v>472</v>
      </c>
      <c r="B35" s="38" t="s">
        <v>466</v>
      </c>
      <c r="C35" s="38" t="s">
        <v>473</v>
      </c>
      <c r="D35" s="39" t="s">
        <v>40</v>
      </c>
      <c r="E35" s="43">
        <v>1</v>
      </c>
      <c r="F35" s="50"/>
      <c r="G35" s="50">
        <f t="shared" si="0"/>
        <v>0</v>
      </c>
      <c r="H35" s="50"/>
      <c r="I35" s="50">
        <f t="shared" si="1"/>
        <v>0</v>
      </c>
      <c r="J35" s="50">
        <f>일위대가표!J244</f>
        <v>0</v>
      </c>
      <c r="K35" s="50">
        <f t="shared" si="2"/>
        <v>0</v>
      </c>
      <c r="L35" s="50">
        <f t="shared" si="3"/>
        <v>0</v>
      </c>
      <c r="M35" s="42"/>
    </row>
    <row r="36" spans="1:14" ht="20.100000000000001" customHeight="1">
      <c r="A36" s="39" t="s">
        <v>474</v>
      </c>
      <c r="B36" s="38" t="s">
        <v>466</v>
      </c>
      <c r="C36" s="38" t="s">
        <v>475</v>
      </c>
      <c r="D36" s="39" t="s">
        <v>40</v>
      </c>
      <c r="E36" s="43">
        <v>1</v>
      </c>
      <c r="F36" s="50"/>
      <c r="G36" s="50">
        <f t="shared" si="0"/>
        <v>0</v>
      </c>
      <c r="H36" s="50"/>
      <c r="I36" s="50">
        <f t="shared" si="1"/>
        <v>0</v>
      </c>
      <c r="J36" s="50">
        <f>일위대가표!J249</f>
        <v>0</v>
      </c>
      <c r="K36" s="50">
        <f t="shared" si="2"/>
        <v>0</v>
      </c>
      <c r="L36" s="50">
        <f t="shared" si="3"/>
        <v>0</v>
      </c>
      <c r="M36" s="42"/>
    </row>
    <row r="37" spans="1:14" ht="20.100000000000001" customHeight="1">
      <c r="A37" s="39" t="s">
        <v>476</v>
      </c>
      <c r="B37" s="38" t="s">
        <v>466</v>
      </c>
      <c r="C37" s="38" t="s">
        <v>477</v>
      </c>
      <c r="D37" s="39" t="s">
        <v>40</v>
      </c>
      <c r="E37" s="43">
        <v>1</v>
      </c>
      <c r="F37" s="50"/>
      <c r="G37" s="50">
        <f t="shared" ref="G37:G68" si="4">E37*F37</f>
        <v>0</v>
      </c>
      <c r="H37" s="50"/>
      <c r="I37" s="50">
        <f t="shared" ref="I37:I68" si="5">E37*H37</f>
        <v>0</v>
      </c>
      <c r="J37" s="50">
        <f>일위대가표!J254</f>
        <v>0</v>
      </c>
      <c r="K37" s="50">
        <f t="shared" ref="K37:K68" si="6">E37*J37</f>
        <v>0</v>
      </c>
      <c r="L37" s="50">
        <f t="shared" ref="L37:L68" si="7">G37+I37+K37</f>
        <v>0</v>
      </c>
      <c r="M37" s="42"/>
    </row>
    <row r="38" spans="1:14" ht="20.100000000000001" customHeight="1">
      <c r="A38" s="39" t="s">
        <v>478</v>
      </c>
      <c r="B38" s="38" t="s">
        <v>479</v>
      </c>
      <c r="C38" s="38" t="s">
        <v>480</v>
      </c>
      <c r="D38" s="39" t="s">
        <v>233</v>
      </c>
      <c r="E38" s="43">
        <v>1</v>
      </c>
      <c r="F38" s="50"/>
      <c r="G38" s="50">
        <f t="shared" si="4"/>
        <v>0</v>
      </c>
      <c r="H38" s="50"/>
      <c r="I38" s="50">
        <f t="shared" si="5"/>
        <v>0</v>
      </c>
      <c r="J38" s="50">
        <f>일위대가표!J257</f>
        <v>0</v>
      </c>
      <c r="K38" s="50">
        <f t="shared" si="6"/>
        <v>0</v>
      </c>
      <c r="L38" s="50">
        <f t="shared" si="7"/>
        <v>0</v>
      </c>
      <c r="M38" s="38" t="s">
        <v>349</v>
      </c>
      <c r="N38" s="1" t="s">
        <v>481</v>
      </c>
    </row>
    <row r="39" spans="1:14" ht="20.100000000000001" customHeight="1">
      <c r="A39" s="39" t="s">
        <v>482</v>
      </c>
      <c r="B39" s="38" t="s">
        <v>479</v>
      </c>
      <c r="C39" s="38" t="s">
        <v>483</v>
      </c>
      <c r="D39" s="39" t="s">
        <v>233</v>
      </c>
      <c r="E39" s="43">
        <v>1</v>
      </c>
      <c r="F39" s="50"/>
      <c r="G39" s="50">
        <f t="shared" si="4"/>
        <v>0</v>
      </c>
      <c r="H39" s="50"/>
      <c r="I39" s="50">
        <f t="shared" si="5"/>
        <v>0</v>
      </c>
      <c r="J39" s="50">
        <f>일위대가표!J260</f>
        <v>0</v>
      </c>
      <c r="K39" s="50">
        <f t="shared" si="6"/>
        <v>0</v>
      </c>
      <c r="L39" s="50">
        <f t="shared" si="7"/>
        <v>0</v>
      </c>
      <c r="M39" s="38" t="s">
        <v>349</v>
      </c>
      <c r="N39" s="1" t="s">
        <v>481</v>
      </c>
    </row>
    <row r="40" spans="1:14" ht="20.100000000000001" customHeight="1">
      <c r="A40" s="39" t="s">
        <v>484</v>
      </c>
      <c r="B40" s="38" t="s">
        <v>479</v>
      </c>
      <c r="C40" s="38" t="s">
        <v>485</v>
      </c>
      <c r="D40" s="39" t="s">
        <v>233</v>
      </c>
      <c r="E40" s="43">
        <v>1</v>
      </c>
      <c r="F40" s="50"/>
      <c r="G40" s="50">
        <f t="shared" si="4"/>
        <v>0</v>
      </c>
      <c r="H40" s="50"/>
      <c r="I40" s="50">
        <f t="shared" si="5"/>
        <v>0</v>
      </c>
      <c r="J40" s="50">
        <f>일위대가표!J263</f>
        <v>0</v>
      </c>
      <c r="K40" s="50">
        <f t="shared" si="6"/>
        <v>0</v>
      </c>
      <c r="L40" s="50">
        <f t="shared" si="7"/>
        <v>0</v>
      </c>
      <c r="M40" s="38" t="s">
        <v>349</v>
      </c>
      <c r="N40" s="1" t="s">
        <v>481</v>
      </c>
    </row>
    <row r="41" spans="1:14" ht="20.100000000000001" customHeight="1">
      <c r="A41" s="39" t="s">
        <v>486</v>
      </c>
      <c r="B41" s="38" t="s">
        <v>487</v>
      </c>
      <c r="C41" s="38" t="s">
        <v>488</v>
      </c>
      <c r="D41" s="39" t="s">
        <v>53</v>
      </c>
      <c r="E41" s="43">
        <v>1</v>
      </c>
      <c r="F41" s="50"/>
      <c r="G41" s="50">
        <f t="shared" si="4"/>
        <v>0</v>
      </c>
      <c r="H41" s="50"/>
      <c r="I41" s="50">
        <f t="shared" si="5"/>
        <v>0</v>
      </c>
      <c r="J41" s="50">
        <f>일위대가표!J268</f>
        <v>0</v>
      </c>
      <c r="K41" s="50">
        <f t="shared" si="6"/>
        <v>0</v>
      </c>
      <c r="L41" s="50">
        <f t="shared" si="7"/>
        <v>0</v>
      </c>
      <c r="M41" s="42"/>
    </row>
    <row r="42" spans="1:14" ht="20.100000000000001" customHeight="1">
      <c r="A42" s="39" t="s">
        <v>489</v>
      </c>
      <c r="B42" s="38" t="s">
        <v>487</v>
      </c>
      <c r="C42" s="38" t="s">
        <v>490</v>
      </c>
      <c r="D42" s="39" t="s">
        <v>53</v>
      </c>
      <c r="E42" s="43">
        <v>1</v>
      </c>
      <c r="F42" s="50"/>
      <c r="G42" s="50">
        <f t="shared" si="4"/>
        <v>0</v>
      </c>
      <c r="H42" s="50"/>
      <c r="I42" s="50">
        <f t="shared" si="5"/>
        <v>0</v>
      </c>
      <c r="J42" s="50">
        <f>일위대가표!J273</f>
        <v>0</v>
      </c>
      <c r="K42" s="50">
        <f t="shared" si="6"/>
        <v>0</v>
      </c>
      <c r="L42" s="50">
        <f t="shared" si="7"/>
        <v>0</v>
      </c>
      <c r="M42" s="42"/>
    </row>
    <row r="43" spans="1:14" ht="20.100000000000001" customHeight="1">
      <c r="A43" s="39" t="s">
        <v>491</v>
      </c>
      <c r="B43" s="38" t="s">
        <v>487</v>
      </c>
      <c r="C43" s="38" t="s">
        <v>492</v>
      </c>
      <c r="D43" s="39" t="s">
        <v>53</v>
      </c>
      <c r="E43" s="43">
        <v>1</v>
      </c>
      <c r="F43" s="50"/>
      <c r="G43" s="50">
        <f t="shared" si="4"/>
        <v>0</v>
      </c>
      <c r="H43" s="50"/>
      <c r="I43" s="50">
        <f t="shared" si="5"/>
        <v>0</v>
      </c>
      <c r="J43" s="50">
        <f>일위대가표!J278</f>
        <v>0</v>
      </c>
      <c r="K43" s="50">
        <f t="shared" si="6"/>
        <v>0</v>
      </c>
      <c r="L43" s="50">
        <f t="shared" si="7"/>
        <v>0</v>
      </c>
      <c r="M43" s="42"/>
    </row>
    <row r="44" spans="1:14" ht="20.100000000000001" customHeight="1">
      <c r="A44" s="39" t="s">
        <v>493</v>
      </c>
      <c r="B44" s="38" t="s">
        <v>487</v>
      </c>
      <c r="C44" s="38" t="s">
        <v>494</v>
      </c>
      <c r="D44" s="39" t="s">
        <v>53</v>
      </c>
      <c r="E44" s="43">
        <v>1</v>
      </c>
      <c r="F44" s="50"/>
      <c r="G44" s="50">
        <f t="shared" si="4"/>
        <v>0</v>
      </c>
      <c r="H44" s="50"/>
      <c r="I44" s="50">
        <f t="shared" si="5"/>
        <v>0</v>
      </c>
      <c r="J44" s="50">
        <f>일위대가표!J283</f>
        <v>0</v>
      </c>
      <c r="K44" s="50">
        <f t="shared" si="6"/>
        <v>0</v>
      </c>
      <c r="L44" s="50">
        <f t="shared" si="7"/>
        <v>0</v>
      </c>
      <c r="M44" s="42"/>
    </row>
    <row r="45" spans="1:14" ht="20.100000000000001" customHeight="1">
      <c r="A45" s="39" t="s">
        <v>495</v>
      </c>
      <c r="B45" s="38" t="s">
        <v>487</v>
      </c>
      <c r="C45" s="38" t="s">
        <v>496</v>
      </c>
      <c r="D45" s="39" t="s">
        <v>53</v>
      </c>
      <c r="E45" s="43">
        <v>1</v>
      </c>
      <c r="F45" s="50"/>
      <c r="G45" s="50">
        <f t="shared" si="4"/>
        <v>0</v>
      </c>
      <c r="H45" s="50"/>
      <c r="I45" s="50">
        <f t="shared" si="5"/>
        <v>0</v>
      </c>
      <c r="J45" s="50">
        <f>일위대가표!J288</f>
        <v>0</v>
      </c>
      <c r="K45" s="50">
        <f t="shared" si="6"/>
        <v>0</v>
      </c>
      <c r="L45" s="50">
        <f t="shared" si="7"/>
        <v>0</v>
      </c>
      <c r="M45" s="42"/>
    </row>
    <row r="46" spans="1:14" ht="20.100000000000001" customHeight="1">
      <c r="A46" s="39" t="s">
        <v>497</v>
      </c>
      <c r="B46" s="38" t="s">
        <v>487</v>
      </c>
      <c r="C46" s="38" t="s">
        <v>498</v>
      </c>
      <c r="D46" s="39" t="s">
        <v>53</v>
      </c>
      <c r="E46" s="43">
        <v>1</v>
      </c>
      <c r="F46" s="50"/>
      <c r="G46" s="50">
        <f t="shared" si="4"/>
        <v>0</v>
      </c>
      <c r="H46" s="50"/>
      <c r="I46" s="50">
        <f t="shared" si="5"/>
        <v>0</v>
      </c>
      <c r="J46" s="50">
        <f>일위대가표!J293</f>
        <v>0</v>
      </c>
      <c r="K46" s="50">
        <f t="shared" si="6"/>
        <v>0</v>
      </c>
      <c r="L46" s="50">
        <f t="shared" si="7"/>
        <v>0</v>
      </c>
      <c r="M46" s="42"/>
    </row>
    <row r="47" spans="1:14" ht="20.100000000000001" customHeight="1">
      <c r="A47" s="39" t="s">
        <v>499</v>
      </c>
      <c r="B47" s="38" t="s">
        <v>487</v>
      </c>
      <c r="C47" s="38" t="s">
        <v>500</v>
      </c>
      <c r="D47" s="39" t="s">
        <v>53</v>
      </c>
      <c r="E47" s="43">
        <v>1</v>
      </c>
      <c r="F47" s="50"/>
      <c r="G47" s="50">
        <f t="shared" si="4"/>
        <v>0</v>
      </c>
      <c r="H47" s="50"/>
      <c r="I47" s="50">
        <f t="shared" si="5"/>
        <v>0</v>
      </c>
      <c r="J47" s="50">
        <f>일위대가표!J298</f>
        <v>0</v>
      </c>
      <c r="K47" s="50">
        <f t="shared" si="6"/>
        <v>0</v>
      </c>
      <c r="L47" s="50">
        <f t="shared" si="7"/>
        <v>0</v>
      </c>
      <c r="M47" s="42"/>
    </row>
    <row r="48" spans="1:14" ht="20.100000000000001" customHeight="1">
      <c r="A48" s="39" t="s">
        <v>501</v>
      </c>
      <c r="B48" s="38" t="s">
        <v>487</v>
      </c>
      <c r="C48" s="38" t="s">
        <v>502</v>
      </c>
      <c r="D48" s="39" t="s">
        <v>53</v>
      </c>
      <c r="E48" s="43">
        <v>1</v>
      </c>
      <c r="F48" s="50"/>
      <c r="G48" s="50">
        <f t="shared" si="4"/>
        <v>0</v>
      </c>
      <c r="H48" s="50"/>
      <c r="I48" s="50">
        <f t="shared" si="5"/>
        <v>0</v>
      </c>
      <c r="J48" s="50">
        <f>일위대가표!J303</f>
        <v>0</v>
      </c>
      <c r="K48" s="50">
        <f t="shared" si="6"/>
        <v>0</v>
      </c>
      <c r="L48" s="50">
        <f t="shared" si="7"/>
        <v>0</v>
      </c>
      <c r="M48" s="42"/>
    </row>
    <row r="49" spans="1:13" ht="20.100000000000001" customHeight="1">
      <c r="A49" s="39" t="s">
        <v>503</v>
      </c>
      <c r="B49" s="38" t="s">
        <v>487</v>
      </c>
      <c r="C49" s="38" t="s">
        <v>504</v>
      </c>
      <c r="D49" s="39" t="s">
        <v>53</v>
      </c>
      <c r="E49" s="43">
        <v>1</v>
      </c>
      <c r="F49" s="50"/>
      <c r="G49" s="50">
        <f t="shared" si="4"/>
        <v>0</v>
      </c>
      <c r="H49" s="50"/>
      <c r="I49" s="50">
        <f t="shared" si="5"/>
        <v>0</v>
      </c>
      <c r="J49" s="50">
        <f>일위대가표!J308</f>
        <v>0</v>
      </c>
      <c r="K49" s="50">
        <f t="shared" si="6"/>
        <v>0</v>
      </c>
      <c r="L49" s="50">
        <f t="shared" si="7"/>
        <v>0</v>
      </c>
      <c r="M49" s="42"/>
    </row>
    <row r="50" spans="1:13" ht="20.100000000000001" customHeight="1">
      <c r="A50" s="39" t="s">
        <v>505</v>
      </c>
      <c r="B50" s="38" t="s">
        <v>506</v>
      </c>
      <c r="C50" s="38" t="s">
        <v>302</v>
      </c>
      <c r="D50" s="39" t="s">
        <v>507</v>
      </c>
      <c r="E50" s="43">
        <v>1</v>
      </c>
      <c r="F50" s="50"/>
      <c r="G50" s="50">
        <f t="shared" si="4"/>
        <v>0</v>
      </c>
      <c r="H50" s="50"/>
      <c r="I50" s="50">
        <f t="shared" si="5"/>
        <v>0</v>
      </c>
      <c r="J50" s="50">
        <f>일위대가표!J313</f>
        <v>0</v>
      </c>
      <c r="K50" s="50">
        <f t="shared" si="6"/>
        <v>0</v>
      </c>
      <c r="L50" s="50">
        <f t="shared" si="7"/>
        <v>0</v>
      </c>
      <c r="M50" s="38" t="s">
        <v>362</v>
      </c>
    </row>
    <row r="51" spans="1:13" ht="20.100000000000001" customHeight="1">
      <c r="A51" s="39" t="s">
        <v>319</v>
      </c>
      <c r="B51" s="38" t="s">
        <v>318</v>
      </c>
      <c r="C51" s="38" t="s">
        <v>63</v>
      </c>
      <c r="D51" s="39" t="s">
        <v>233</v>
      </c>
      <c r="E51" s="43">
        <v>1</v>
      </c>
      <c r="F51" s="50"/>
      <c r="G51" s="50">
        <f t="shared" si="4"/>
        <v>0</v>
      </c>
      <c r="H51" s="50"/>
      <c r="I51" s="50">
        <f t="shared" si="5"/>
        <v>0</v>
      </c>
      <c r="J51" s="50">
        <f>일위대가표!J320</f>
        <v>0</v>
      </c>
      <c r="K51" s="50">
        <f t="shared" si="6"/>
        <v>0</v>
      </c>
      <c r="L51" s="50">
        <f t="shared" si="7"/>
        <v>0</v>
      </c>
      <c r="M51" s="42"/>
    </row>
    <row r="52" spans="1:13" ht="20.100000000000001" customHeight="1">
      <c r="A52" s="39" t="s">
        <v>320</v>
      </c>
      <c r="B52" s="38" t="s">
        <v>318</v>
      </c>
      <c r="C52" s="38" t="s">
        <v>66</v>
      </c>
      <c r="D52" s="39" t="s">
        <v>233</v>
      </c>
      <c r="E52" s="43">
        <v>1</v>
      </c>
      <c r="F52" s="50"/>
      <c r="G52" s="50">
        <f t="shared" si="4"/>
        <v>0</v>
      </c>
      <c r="H52" s="50"/>
      <c r="I52" s="50">
        <f t="shared" si="5"/>
        <v>0</v>
      </c>
      <c r="J52" s="50">
        <f>일위대가표!J327</f>
        <v>0</v>
      </c>
      <c r="K52" s="50">
        <f t="shared" si="6"/>
        <v>0</v>
      </c>
      <c r="L52" s="50">
        <f t="shared" si="7"/>
        <v>0</v>
      </c>
      <c r="M52" s="42"/>
    </row>
    <row r="53" spans="1:13" ht="20.100000000000001" customHeight="1">
      <c r="A53" s="39" t="s">
        <v>321</v>
      </c>
      <c r="B53" s="38" t="s">
        <v>318</v>
      </c>
      <c r="C53" s="38" t="s">
        <v>98</v>
      </c>
      <c r="D53" s="39" t="s">
        <v>233</v>
      </c>
      <c r="E53" s="43">
        <v>1</v>
      </c>
      <c r="F53" s="50"/>
      <c r="G53" s="50">
        <f t="shared" si="4"/>
        <v>0</v>
      </c>
      <c r="H53" s="50"/>
      <c r="I53" s="50">
        <f t="shared" si="5"/>
        <v>0</v>
      </c>
      <c r="J53" s="50">
        <f>일위대가표!J334</f>
        <v>0</v>
      </c>
      <c r="K53" s="50">
        <f t="shared" si="6"/>
        <v>0</v>
      </c>
      <c r="L53" s="50">
        <f t="shared" si="7"/>
        <v>0</v>
      </c>
      <c r="M53" s="42"/>
    </row>
    <row r="54" spans="1:13" ht="20.100000000000001" customHeight="1">
      <c r="A54" s="39" t="s">
        <v>322</v>
      </c>
      <c r="B54" s="38" t="s">
        <v>318</v>
      </c>
      <c r="C54" s="38" t="s">
        <v>223</v>
      </c>
      <c r="D54" s="39" t="s">
        <v>233</v>
      </c>
      <c r="E54" s="43">
        <v>1</v>
      </c>
      <c r="F54" s="50"/>
      <c r="G54" s="50">
        <f t="shared" si="4"/>
        <v>0</v>
      </c>
      <c r="H54" s="50"/>
      <c r="I54" s="50">
        <f t="shared" si="5"/>
        <v>0</v>
      </c>
      <c r="J54" s="50">
        <f>일위대가표!J341</f>
        <v>0</v>
      </c>
      <c r="K54" s="50">
        <f t="shared" si="6"/>
        <v>0</v>
      </c>
      <c r="L54" s="50">
        <f t="shared" si="7"/>
        <v>0</v>
      </c>
      <c r="M54" s="42"/>
    </row>
    <row r="55" spans="1:13" ht="20.100000000000001" customHeight="1">
      <c r="A55" s="39" t="s">
        <v>508</v>
      </c>
      <c r="B55" s="38" t="s">
        <v>318</v>
      </c>
      <c r="C55" s="38" t="s">
        <v>101</v>
      </c>
      <c r="D55" s="39" t="s">
        <v>233</v>
      </c>
      <c r="E55" s="43">
        <v>1</v>
      </c>
      <c r="F55" s="50"/>
      <c r="G55" s="50">
        <f t="shared" si="4"/>
        <v>0</v>
      </c>
      <c r="H55" s="50"/>
      <c r="I55" s="50">
        <f t="shared" si="5"/>
        <v>0</v>
      </c>
      <c r="J55" s="50">
        <f>일위대가표!J348</f>
        <v>0</v>
      </c>
      <c r="K55" s="50">
        <f t="shared" si="6"/>
        <v>0</v>
      </c>
      <c r="L55" s="50">
        <f t="shared" si="7"/>
        <v>0</v>
      </c>
      <c r="M55" s="42"/>
    </row>
    <row r="56" spans="1:13" ht="20.100000000000001" customHeight="1">
      <c r="A56" s="39" t="s">
        <v>323</v>
      </c>
      <c r="B56" s="38" t="s">
        <v>318</v>
      </c>
      <c r="C56" s="38" t="s">
        <v>76</v>
      </c>
      <c r="D56" s="39" t="s">
        <v>233</v>
      </c>
      <c r="E56" s="43">
        <v>1</v>
      </c>
      <c r="F56" s="50"/>
      <c r="G56" s="50">
        <f t="shared" si="4"/>
        <v>0</v>
      </c>
      <c r="H56" s="50"/>
      <c r="I56" s="50">
        <f t="shared" si="5"/>
        <v>0</v>
      </c>
      <c r="J56" s="50">
        <f>일위대가표!J355</f>
        <v>0</v>
      </c>
      <c r="K56" s="50">
        <f t="shared" si="6"/>
        <v>0</v>
      </c>
      <c r="L56" s="50">
        <f t="shared" si="7"/>
        <v>0</v>
      </c>
      <c r="M56" s="42"/>
    </row>
    <row r="57" spans="1:13" ht="20.100000000000001" customHeight="1">
      <c r="A57" s="39" t="s">
        <v>324</v>
      </c>
      <c r="B57" s="38" t="s">
        <v>318</v>
      </c>
      <c r="C57" s="38" t="s">
        <v>122</v>
      </c>
      <c r="D57" s="39" t="s">
        <v>233</v>
      </c>
      <c r="E57" s="43">
        <v>1</v>
      </c>
      <c r="F57" s="50"/>
      <c r="G57" s="50">
        <f t="shared" si="4"/>
        <v>0</v>
      </c>
      <c r="H57" s="50"/>
      <c r="I57" s="50">
        <f t="shared" si="5"/>
        <v>0</v>
      </c>
      <c r="J57" s="50">
        <f>일위대가표!J362</f>
        <v>0</v>
      </c>
      <c r="K57" s="50">
        <f t="shared" si="6"/>
        <v>0</v>
      </c>
      <c r="L57" s="50">
        <f t="shared" si="7"/>
        <v>0</v>
      </c>
      <c r="M57" s="42"/>
    </row>
    <row r="58" spans="1:13" ht="20.100000000000001" customHeight="1">
      <c r="A58" s="39" t="s">
        <v>509</v>
      </c>
      <c r="B58" s="38" t="s">
        <v>510</v>
      </c>
      <c r="C58" s="38" t="s">
        <v>511</v>
      </c>
      <c r="D58" s="39" t="s">
        <v>512</v>
      </c>
      <c r="E58" s="43">
        <v>1</v>
      </c>
      <c r="F58" s="50"/>
      <c r="G58" s="50">
        <f t="shared" si="4"/>
        <v>0</v>
      </c>
      <c r="H58" s="50"/>
      <c r="I58" s="50">
        <f t="shared" si="5"/>
        <v>0</v>
      </c>
      <c r="J58" s="50">
        <f>일위대가표!J367</f>
        <v>0</v>
      </c>
      <c r="K58" s="50">
        <f t="shared" si="6"/>
        <v>0</v>
      </c>
      <c r="L58" s="50">
        <f t="shared" si="7"/>
        <v>0</v>
      </c>
      <c r="M58" s="42"/>
    </row>
    <row r="59" spans="1:13" ht="20.100000000000001" customHeight="1">
      <c r="A59" s="39" t="s">
        <v>513</v>
      </c>
      <c r="B59" s="38" t="s">
        <v>510</v>
      </c>
      <c r="C59" s="38" t="s">
        <v>514</v>
      </c>
      <c r="D59" s="39" t="s">
        <v>512</v>
      </c>
      <c r="E59" s="43">
        <v>1</v>
      </c>
      <c r="F59" s="50"/>
      <c r="G59" s="50">
        <f t="shared" si="4"/>
        <v>0</v>
      </c>
      <c r="H59" s="50"/>
      <c r="I59" s="50">
        <f t="shared" si="5"/>
        <v>0</v>
      </c>
      <c r="J59" s="50">
        <f>일위대가표!J372</f>
        <v>0</v>
      </c>
      <c r="K59" s="50">
        <f t="shared" si="6"/>
        <v>0</v>
      </c>
      <c r="L59" s="50">
        <f t="shared" si="7"/>
        <v>0</v>
      </c>
      <c r="M59" s="42"/>
    </row>
    <row r="60" spans="1:13" ht="20.100000000000001" customHeight="1">
      <c r="A60" s="39" t="s">
        <v>515</v>
      </c>
      <c r="B60" s="38" t="s">
        <v>510</v>
      </c>
      <c r="C60" s="38" t="s">
        <v>63</v>
      </c>
      <c r="D60" s="39" t="s">
        <v>512</v>
      </c>
      <c r="E60" s="43">
        <v>1</v>
      </c>
      <c r="F60" s="50"/>
      <c r="G60" s="50">
        <f t="shared" si="4"/>
        <v>0</v>
      </c>
      <c r="H60" s="50"/>
      <c r="I60" s="50">
        <f t="shared" si="5"/>
        <v>0</v>
      </c>
      <c r="J60" s="50">
        <f>일위대가표!J377</f>
        <v>0</v>
      </c>
      <c r="K60" s="50">
        <f t="shared" si="6"/>
        <v>0</v>
      </c>
      <c r="L60" s="50">
        <f t="shared" si="7"/>
        <v>0</v>
      </c>
      <c r="M60" s="42"/>
    </row>
    <row r="61" spans="1:13" ht="20.100000000000001" customHeight="1">
      <c r="A61" s="39" t="s">
        <v>516</v>
      </c>
      <c r="B61" s="38" t="s">
        <v>517</v>
      </c>
      <c r="C61" s="38" t="s">
        <v>518</v>
      </c>
      <c r="D61" s="39" t="s">
        <v>53</v>
      </c>
      <c r="E61" s="43">
        <v>1</v>
      </c>
      <c r="F61" s="50"/>
      <c r="G61" s="50">
        <f t="shared" si="4"/>
        <v>0</v>
      </c>
      <c r="H61" s="50"/>
      <c r="I61" s="50">
        <f t="shared" si="5"/>
        <v>0</v>
      </c>
      <c r="J61" s="50">
        <f>일위대가표!J383</f>
        <v>0</v>
      </c>
      <c r="K61" s="50">
        <f t="shared" si="6"/>
        <v>0</v>
      </c>
      <c r="L61" s="50">
        <f t="shared" si="7"/>
        <v>0</v>
      </c>
      <c r="M61" s="42"/>
    </row>
    <row r="62" spans="1:13" ht="20.100000000000001" customHeight="1">
      <c r="A62" s="39" t="s">
        <v>314</v>
      </c>
      <c r="B62" s="38" t="s">
        <v>311</v>
      </c>
      <c r="C62" s="38" t="s">
        <v>312</v>
      </c>
      <c r="D62" s="39" t="s">
        <v>313</v>
      </c>
      <c r="E62" s="43">
        <v>1</v>
      </c>
      <c r="F62" s="50"/>
      <c r="G62" s="50">
        <f t="shared" si="4"/>
        <v>0</v>
      </c>
      <c r="H62" s="50"/>
      <c r="I62" s="50">
        <f t="shared" si="5"/>
        <v>0</v>
      </c>
      <c r="J62" s="50">
        <f>일위대가표!J393</f>
        <v>0</v>
      </c>
      <c r="K62" s="50">
        <f t="shared" si="6"/>
        <v>0</v>
      </c>
      <c r="L62" s="50">
        <f t="shared" si="7"/>
        <v>0</v>
      </c>
      <c r="M62" s="42"/>
    </row>
    <row r="63" spans="1:13" ht="20.100000000000001" customHeight="1">
      <c r="A63" s="39" t="s">
        <v>519</v>
      </c>
      <c r="B63" s="38" t="s">
        <v>520</v>
      </c>
      <c r="C63" s="38" t="s">
        <v>521</v>
      </c>
      <c r="D63" s="39" t="s">
        <v>53</v>
      </c>
      <c r="E63" s="43">
        <v>1</v>
      </c>
      <c r="F63" s="50"/>
      <c r="G63" s="50">
        <f t="shared" si="4"/>
        <v>0</v>
      </c>
      <c r="H63" s="50"/>
      <c r="I63" s="50">
        <f t="shared" si="5"/>
        <v>0</v>
      </c>
      <c r="J63" s="50">
        <f>일위대가표!J399</f>
        <v>0</v>
      </c>
      <c r="K63" s="50">
        <f t="shared" si="6"/>
        <v>0</v>
      </c>
      <c r="L63" s="50">
        <f t="shared" si="7"/>
        <v>0</v>
      </c>
      <c r="M63" s="42"/>
    </row>
    <row r="64" spans="1:13" ht="20.100000000000001" customHeight="1">
      <c r="A64" s="39" t="s">
        <v>522</v>
      </c>
      <c r="B64" s="38" t="s">
        <v>523</v>
      </c>
      <c r="C64" s="38" t="s">
        <v>524</v>
      </c>
      <c r="D64" s="39" t="s">
        <v>44</v>
      </c>
      <c r="E64" s="43">
        <v>1</v>
      </c>
      <c r="F64" s="50"/>
      <c r="G64" s="50">
        <f t="shared" si="4"/>
        <v>0</v>
      </c>
      <c r="H64" s="50"/>
      <c r="I64" s="50">
        <f t="shared" si="5"/>
        <v>0</v>
      </c>
      <c r="J64" s="50">
        <f>일위대가표!J404</f>
        <v>0</v>
      </c>
      <c r="K64" s="50">
        <f t="shared" si="6"/>
        <v>0</v>
      </c>
      <c r="L64" s="50">
        <f t="shared" si="7"/>
        <v>0</v>
      </c>
      <c r="M64" s="42"/>
    </row>
    <row r="65" spans="1:13" ht="20.100000000000001" customHeight="1">
      <c r="A65" s="39" t="s">
        <v>525</v>
      </c>
      <c r="B65" s="38" t="s">
        <v>523</v>
      </c>
      <c r="C65" s="38" t="s">
        <v>526</v>
      </c>
      <c r="D65" s="39" t="s">
        <v>44</v>
      </c>
      <c r="E65" s="43">
        <v>1</v>
      </c>
      <c r="F65" s="50"/>
      <c r="G65" s="50">
        <f t="shared" si="4"/>
        <v>0</v>
      </c>
      <c r="H65" s="50"/>
      <c r="I65" s="50">
        <f t="shared" si="5"/>
        <v>0</v>
      </c>
      <c r="J65" s="50">
        <f>일위대가표!J409</f>
        <v>0</v>
      </c>
      <c r="K65" s="50">
        <f t="shared" si="6"/>
        <v>0</v>
      </c>
      <c r="L65" s="50">
        <f t="shared" si="7"/>
        <v>0</v>
      </c>
      <c r="M65" s="42"/>
    </row>
    <row r="66" spans="1:13" ht="20.100000000000001" customHeight="1">
      <c r="A66" s="39" t="s">
        <v>527</v>
      </c>
      <c r="B66" s="38" t="s">
        <v>523</v>
      </c>
      <c r="C66" s="38" t="s">
        <v>528</v>
      </c>
      <c r="D66" s="39" t="s">
        <v>44</v>
      </c>
      <c r="E66" s="43">
        <v>1</v>
      </c>
      <c r="F66" s="50"/>
      <c r="G66" s="50">
        <f t="shared" si="4"/>
        <v>0</v>
      </c>
      <c r="H66" s="50"/>
      <c r="I66" s="50">
        <f t="shared" si="5"/>
        <v>0</v>
      </c>
      <c r="J66" s="50">
        <f>일위대가표!J414</f>
        <v>0</v>
      </c>
      <c r="K66" s="50">
        <f t="shared" si="6"/>
        <v>0</v>
      </c>
      <c r="L66" s="50">
        <f t="shared" si="7"/>
        <v>0</v>
      </c>
      <c r="M66" s="42"/>
    </row>
    <row r="67" spans="1:13" ht="20.100000000000001" customHeight="1">
      <c r="A67" s="39" t="s">
        <v>529</v>
      </c>
      <c r="B67" s="38" t="s">
        <v>523</v>
      </c>
      <c r="C67" s="38" t="s">
        <v>530</v>
      </c>
      <c r="D67" s="39" t="s">
        <v>44</v>
      </c>
      <c r="E67" s="43">
        <v>1</v>
      </c>
      <c r="F67" s="50"/>
      <c r="G67" s="50">
        <f t="shared" si="4"/>
        <v>0</v>
      </c>
      <c r="H67" s="50"/>
      <c r="I67" s="50">
        <f t="shared" si="5"/>
        <v>0</v>
      </c>
      <c r="J67" s="50">
        <f>일위대가표!J419</f>
        <v>0</v>
      </c>
      <c r="K67" s="50">
        <f t="shared" si="6"/>
        <v>0</v>
      </c>
      <c r="L67" s="50">
        <f t="shared" si="7"/>
        <v>0</v>
      </c>
      <c r="M67" s="42"/>
    </row>
    <row r="68" spans="1:13" ht="20.100000000000001" customHeight="1">
      <c r="A68" s="39" t="s">
        <v>531</v>
      </c>
      <c r="B68" s="38" t="s">
        <v>523</v>
      </c>
      <c r="C68" s="38" t="s">
        <v>532</v>
      </c>
      <c r="D68" s="39" t="s">
        <v>44</v>
      </c>
      <c r="E68" s="43">
        <v>1</v>
      </c>
      <c r="F68" s="50"/>
      <c r="G68" s="50">
        <f t="shared" si="4"/>
        <v>0</v>
      </c>
      <c r="H68" s="50"/>
      <c r="I68" s="50">
        <f t="shared" si="5"/>
        <v>0</v>
      </c>
      <c r="J68" s="50">
        <f>일위대가표!J424</f>
        <v>0</v>
      </c>
      <c r="K68" s="50">
        <f t="shared" si="6"/>
        <v>0</v>
      </c>
      <c r="L68" s="50">
        <f t="shared" si="7"/>
        <v>0</v>
      </c>
      <c r="M68" s="42"/>
    </row>
    <row r="69" spans="1:13" ht="20.100000000000001" customHeight="1">
      <c r="A69" s="39" t="s">
        <v>533</v>
      </c>
      <c r="B69" s="38" t="s">
        <v>523</v>
      </c>
      <c r="C69" s="38" t="s">
        <v>534</v>
      </c>
      <c r="D69" s="39" t="s">
        <v>44</v>
      </c>
      <c r="E69" s="43">
        <v>1</v>
      </c>
      <c r="F69" s="50"/>
      <c r="G69" s="50">
        <f t="shared" ref="G69:G86" si="8">E69*F69</f>
        <v>0</v>
      </c>
      <c r="H69" s="50"/>
      <c r="I69" s="50">
        <f t="shared" ref="I69:I86" si="9">E69*H69</f>
        <v>0</v>
      </c>
      <c r="J69" s="50">
        <f>일위대가표!J428</f>
        <v>0</v>
      </c>
      <c r="K69" s="50">
        <f t="shared" ref="K69:K86" si="10">E69*J69</f>
        <v>0</v>
      </c>
      <c r="L69" s="50">
        <f t="shared" ref="L69:L86" si="11">G69+I69+K69</f>
        <v>0</v>
      </c>
      <c r="M69" s="42"/>
    </row>
    <row r="70" spans="1:13" ht="20.100000000000001" customHeight="1">
      <c r="A70" s="39" t="s">
        <v>535</v>
      </c>
      <c r="B70" s="38" t="s">
        <v>523</v>
      </c>
      <c r="C70" s="38" t="s">
        <v>536</v>
      </c>
      <c r="D70" s="39" t="s">
        <v>44</v>
      </c>
      <c r="E70" s="43">
        <v>1</v>
      </c>
      <c r="F70" s="50"/>
      <c r="G70" s="50">
        <f t="shared" si="8"/>
        <v>0</v>
      </c>
      <c r="H70" s="50"/>
      <c r="I70" s="50">
        <f t="shared" si="9"/>
        <v>0</v>
      </c>
      <c r="J70" s="50">
        <f>일위대가표!J433</f>
        <v>0</v>
      </c>
      <c r="K70" s="50">
        <f t="shared" si="10"/>
        <v>0</v>
      </c>
      <c r="L70" s="50">
        <f t="shared" si="11"/>
        <v>0</v>
      </c>
      <c r="M70" s="42"/>
    </row>
    <row r="71" spans="1:13" ht="20.100000000000001" customHeight="1">
      <c r="A71" s="39" t="s">
        <v>537</v>
      </c>
      <c r="B71" s="38" t="s">
        <v>523</v>
      </c>
      <c r="C71" s="38" t="s">
        <v>538</v>
      </c>
      <c r="D71" s="39" t="s">
        <v>44</v>
      </c>
      <c r="E71" s="43">
        <v>1</v>
      </c>
      <c r="F71" s="50"/>
      <c r="G71" s="50">
        <f t="shared" si="8"/>
        <v>0</v>
      </c>
      <c r="H71" s="50"/>
      <c r="I71" s="50">
        <f t="shared" si="9"/>
        <v>0</v>
      </c>
      <c r="J71" s="50">
        <f>일위대가표!J438</f>
        <v>0</v>
      </c>
      <c r="K71" s="50">
        <f t="shared" si="10"/>
        <v>0</v>
      </c>
      <c r="L71" s="50">
        <f t="shared" si="11"/>
        <v>0</v>
      </c>
      <c r="M71" s="42"/>
    </row>
    <row r="72" spans="1:13" ht="20.100000000000001" customHeight="1">
      <c r="A72" s="39" t="s">
        <v>539</v>
      </c>
      <c r="B72" s="38" t="s">
        <v>523</v>
      </c>
      <c r="C72" s="38" t="s">
        <v>540</v>
      </c>
      <c r="D72" s="39" t="s">
        <v>44</v>
      </c>
      <c r="E72" s="43">
        <v>1</v>
      </c>
      <c r="F72" s="50"/>
      <c r="G72" s="50">
        <f t="shared" si="8"/>
        <v>0</v>
      </c>
      <c r="H72" s="50"/>
      <c r="I72" s="50">
        <f t="shared" si="9"/>
        <v>0</v>
      </c>
      <c r="J72" s="50">
        <f>일위대가표!J443</f>
        <v>0</v>
      </c>
      <c r="K72" s="50">
        <f t="shared" si="10"/>
        <v>0</v>
      </c>
      <c r="L72" s="50">
        <f t="shared" si="11"/>
        <v>0</v>
      </c>
      <c r="M72" s="42"/>
    </row>
    <row r="73" spans="1:13" ht="20.100000000000001" customHeight="1">
      <c r="A73" s="39" t="s">
        <v>541</v>
      </c>
      <c r="B73" s="38" t="s">
        <v>523</v>
      </c>
      <c r="C73" s="38" t="s">
        <v>542</v>
      </c>
      <c r="D73" s="39" t="s">
        <v>44</v>
      </c>
      <c r="E73" s="43">
        <v>1</v>
      </c>
      <c r="F73" s="50"/>
      <c r="G73" s="50">
        <f t="shared" si="8"/>
        <v>0</v>
      </c>
      <c r="H73" s="50"/>
      <c r="I73" s="50">
        <f t="shared" si="9"/>
        <v>0</v>
      </c>
      <c r="J73" s="50">
        <f>일위대가표!J448</f>
        <v>0</v>
      </c>
      <c r="K73" s="50">
        <f t="shared" si="10"/>
        <v>0</v>
      </c>
      <c r="L73" s="50">
        <f t="shared" si="11"/>
        <v>0</v>
      </c>
      <c r="M73" s="42"/>
    </row>
    <row r="74" spans="1:13" ht="20.100000000000001" customHeight="1">
      <c r="A74" s="39" t="s">
        <v>543</v>
      </c>
      <c r="B74" s="38" t="s">
        <v>523</v>
      </c>
      <c r="C74" s="38" t="s">
        <v>544</v>
      </c>
      <c r="D74" s="39" t="s">
        <v>44</v>
      </c>
      <c r="E74" s="43">
        <v>1</v>
      </c>
      <c r="F74" s="50"/>
      <c r="G74" s="50">
        <f t="shared" si="8"/>
        <v>0</v>
      </c>
      <c r="H74" s="50"/>
      <c r="I74" s="50">
        <f t="shared" si="9"/>
        <v>0</v>
      </c>
      <c r="J74" s="50">
        <f>일위대가표!J453</f>
        <v>0</v>
      </c>
      <c r="K74" s="50">
        <f t="shared" si="10"/>
        <v>0</v>
      </c>
      <c r="L74" s="50">
        <f t="shared" si="11"/>
        <v>0</v>
      </c>
      <c r="M74" s="42"/>
    </row>
    <row r="75" spans="1:13" ht="20.100000000000001" customHeight="1">
      <c r="A75" s="39" t="s">
        <v>545</v>
      </c>
      <c r="B75" s="38" t="s">
        <v>222</v>
      </c>
      <c r="C75" s="38" t="s">
        <v>63</v>
      </c>
      <c r="D75" s="39" t="s">
        <v>40</v>
      </c>
      <c r="E75" s="43">
        <v>1</v>
      </c>
      <c r="F75" s="50"/>
      <c r="G75" s="50">
        <f t="shared" si="8"/>
        <v>0</v>
      </c>
      <c r="H75" s="50"/>
      <c r="I75" s="50">
        <f t="shared" si="9"/>
        <v>0</v>
      </c>
      <c r="J75" s="50">
        <f>일위대가표!J459</f>
        <v>0</v>
      </c>
      <c r="K75" s="50">
        <f t="shared" si="10"/>
        <v>0</v>
      </c>
      <c r="L75" s="50">
        <f t="shared" si="11"/>
        <v>0</v>
      </c>
      <c r="M75" s="42"/>
    </row>
    <row r="76" spans="1:13" ht="20.100000000000001" customHeight="1">
      <c r="A76" s="39" t="s">
        <v>546</v>
      </c>
      <c r="B76" s="38" t="s">
        <v>222</v>
      </c>
      <c r="C76" s="38" t="s">
        <v>98</v>
      </c>
      <c r="D76" s="39" t="s">
        <v>40</v>
      </c>
      <c r="E76" s="43">
        <v>1</v>
      </c>
      <c r="F76" s="50"/>
      <c r="G76" s="50">
        <f t="shared" si="8"/>
        <v>0</v>
      </c>
      <c r="H76" s="50"/>
      <c r="I76" s="50">
        <f t="shared" si="9"/>
        <v>0</v>
      </c>
      <c r="J76" s="50">
        <f>일위대가표!J465</f>
        <v>0</v>
      </c>
      <c r="K76" s="50">
        <f t="shared" si="10"/>
        <v>0</v>
      </c>
      <c r="L76" s="50">
        <f t="shared" si="11"/>
        <v>0</v>
      </c>
      <c r="M76" s="42"/>
    </row>
    <row r="77" spans="1:13" ht="20.100000000000001" customHeight="1">
      <c r="A77" s="39" t="s">
        <v>547</v>
      </c>
      <c r="B77" s="38" t="s">
        <v>222</v>
      </c>
      <c r="C77" s="38" t="s">
        <v>66</v>
      </c>
      <c r="D77" s="39" t="s">
        <v>40</v>
      </c>
      <c r="E77" s="43">
        <v>1</v>
      </c>
      <c r="F77" s="50"/>
      <c r="G77" s="50">
        <f t="shared" si="8"/>
        <v>0</v>
      </c>
      <c r="H77" s="50"/>
      <c r="I77" s="50">
        <f t="shared" si="9"/>
        <v>0</v>
      </c>
      <c r="J77" s="50">
        <f>일위대가표!J471</f>
        <v>0</v>
      </c>
      <c r="K77" s="50">
        <f t="shared" si="10"/>
        <v>0</v>
      </c>
      <c r="L77" s="50">
        <f t="shared" si="11"/>
        <v>0</v>
      </c>
      <c r="M77" s="42"/>
    </row>
    <row r="78" spans="1:13" ht="20.100000000000001" customHeight="1">
      <c r="A78" s="39" t="s">
        <v>548</v>
      </c>
      <c r="B78" s="38" t="s">
        <v>222</v>
      </c>
      <c r="C78" s="38" t="s">
        <v>223</v>
      </c>
      <c r="D78" s="39" t="s">
        <v>40</v>
      </c>
      <c r="E78" s="43">
        <v>1</v>
      </c>
      <c r="F78" s="50"/>
      <c r="G78" s="50">
        <f t="shared" si="8"/>
        <v>0</v>
      </c>
      <c r="H78" s="50"/>
      <c r="I78" s="50">
        <f t="shared" si="9"/>
        <v>0</v>
      </c>
      <c r="J78" s="50">
        <f>일위대가표!J477</f>
        <v>0</v>
      </c>
      <c r="K78" s="50">
        <f t="shared" si="10"/>
        <v>0</v>
      </c>
      <c r="L78" s="50">
        <f t="shared" si="11"/>
        <v>0</v>
      </c>
      <c r="M78" s="42"/>
    </row>
    <row r="79" spans="1:13" ht="20.100000000000001" customHeight="1">
      <c r="A79" s="39" t="s">
        <v>549</v>
      </c>
      <c r="B79" s="38" t="s">
        <v>222</v>
      </c>
      <c r="C79" s="38" t="s">
        <v>76</v>
      </c>
      <c r="D79" s="39" t="s">
        <v>40</v>
      </c>
      <c r="E79" s="43">
        <v>1</v>
      </c>
      <c r="F79" s="50"/>
      <c r="G79" s="50">
        <f t="shared" si="8"/>
        <v>0</v>
      </c>
      <c r="H79" s="50"/>
      <c r="I79" s="50">
        <f t="shared" si="9"/>
        <v>0</v>
      </c>
      <c r="J79" s="50">
        <f>일위대가표!J483</f>
        <v>0</v>
      </c>
      <c r="K79" s="50">
        <f t="shared" si="10"/>
        <v>0</v>
      </c>
      <c r="L79" s="50">
        <f t="shared" si="11"/>
        <v>0</v>
      </c>
      <c r="M79" s="42"/>
    </row>
    <row r="80" spans="1:13" ht="20.100000000000001" customHeight="1">
      <c r="A80" s="39" t="s">
        <v>550</v>
      </c>
      <c r="B80" s="38" t="s">
        <v>551</v>
      </c>
      <c r="C80" s="38" t="s">
        <v>552</v>
      </c>
      <c r="D80" s="39" t="s">
        <v>128</v>
      </c>
      <c r="E80" s="43">
        <v>1</v>
      </c>
      <c r="F80" s="50"/>
      <c r="G80" s="50">
        <f t="shared" si="8"/>
        <v>0</v>
      </c>
      <c r="H80" s="50"/>
      <c r="I80" s="50">
        <f t="shared" si="9"/>
        <v>0</v>
      </c>
      <c r="J80" s="50">
        <f>일위대가표!J490</f>
        <v>0</v>
      </c>
      <c r="K80" s="50">
        <f t="shared" si="10"/>
        <v>0</v>
      </c>
      <c r="L80" s="50">
        <f t="shared" si="11"/>
        <v>0</v>
      </c>
      <c r="M80" s="42"/>
    </row>
    <row r="81" spans="1:13" ht="20.100000000000001" customHeight="1">
      <c r="A81" s="39" t="s">
        <v>553</v>
      </c>
      <c r="B81" s="38" t="s">
        <v>309</v>
      </c>
      <c r="C81" s="38" t="s">
        <v>98</v>
      </c>
      <c r="D81" s="39" t="s">
        <v>233</v>
      </c>
      <c r="E81" s="43">
        <v>1</v>
      </c>
      <c r="F81" s="50"/>
      <c r="G81" s="50">
        <f t="shared" si="8"/>
        <v>0</v>
      </c>
      <c r="H81" s="50"/>
      <c r="I81" s="50">
        <f t="shared" si="9"/>
        <v>0</v>
      </c>
      <c r="J81" s="50">
        <f>일위대가표!J497</f>
        <v>0</v>
      </c>
      <c r="K81" s="50">
        <f t="shared" si="10"/>
        <v>0</v>
      </c>
      <c r="L81" s="50">
        <f t="shared" si="11"/>
        <v>0</v>
      </c>
      <c r="M81" s="42"/>
    </row>
    <row r="82" spans="1:13" ht="20.100000000000001" customHeight="1">
      <c r="A82" s="39" t="s">
        <v>554</v>
      </c>
      <c r="B82" s="38" t="s">
        <v>309</v>
      </c>
      <c r="C82" s="38" t="s">
        <v>223</v>
      </c>
      <c r="D82" s="39" t="s">
        <v>233</v>
      </c>
      <c r="E82" s="43">
        <v>1</v>
      </c>
      <c r="F82" s="50"/>
      <c r="G82" s="50">
        <f t="shared" si="8"/>
        <v>0</v>
      </c>
      <c r="H82" s="50"/>
      <c r="I82" s="50">
        <f t="shared" si="9"/>
        <v>0</v>
      </c>
      <c r="J82" s="50">
        <f>일위대가표!J504</f>
        <v>0</v>
      </c>
      <c r="K82" s="50">
        <f t="shared" si="10"/>
        <v>0</v>
      </c>
      <c r="L82" s="50">
        <f t="shared" si="11"/>
        <v>0</v>
      </c>
      <c r="M82" s="42"/>
    </row>
    <row r="83" spans="1:13" ht="20.100000000000001" customHeight="1">
      <c r="A83" s="39" t="s">
        <v>555</v>
      </c>
      <c r="B83" s="38" t="s">
        <v>309</v>
      </c>
      <c r="C83" s="38" t="s">
        <v>101</v>
      </c>
      <c r="D83" s="39" t="s">
        <v>233</v>
      </c>
      <c r="E83" s="43">
        <v>1</v>
      </c>
      <c r="F83" s="50"/>
      <c r="G83" s="50">
        <f t="shared" si="8"/>
        <v>0</v>
      </c>
      <c r="H83" s="50"/>
      <c r="I83" s="50">
        <f t="shared" si="9"/>
        <v>0</v>
      </c>
      <c r="J83" s="50">
        <f>일위대가표!J511</f>
        <v>0</v>
      </c>
      <c r="K83" s="50">
        <f t="shared" si="10"/>
        <v>0</v>
      </c>
      <c r="L83" s="50">
        <f t="shared" si="11"/>
        <v>0</v>
      </c>
      <c r="M83" s="42"/>
    </row>
    <row r="84" spans="1:13" ht="20.100000000000001" customHeight="1">
      <c r="A84" s="39" t="s">
        <v>556</v>
      </c>
      <c r="B84" s="38" t="s">
        <v>309</v>
      </c>
      <c r="C84" s="38" t="s">
        <v>76</v>
      </c>
      <c r="D84" s="39" t="s">
        <v>233</v>
      </c>
      <c r="E84" s="43">
        <v>1</v>
      </c>
      <c r="F84" s="50"/>
      <c r="G84" s="50">
        <f t="shared" si="8"/>
        <v>0</v>
      </c>
      <c r="H84" s="50"/>
      <c r="I84" s="50">
        <f t="shared" si="9"/>
        <v>0</v>
      </c>
      <c r="J84" s="50">
        <f>일위대가표!J518</f>
        <v>0</v>
      </c>
      <c r="K84" s="50">
        <f t="shared" si="10"/>
        <v>0</v>
      </c>
      <c r="L84" s="50">
        <f t="shared" si="11"/>
        <v>0</v>
      </c>
      <c r="M84" s="42"/>
    </row>
    <row r="85" spans="1:13" ht="20.100000000000001" customHeight="1">
      <c r="A85" s="39" t="s">
        <v>310</v>
      </c>
      <c r="B85" s="38" t="s">
        <v>309</v>
      </c>
      <c r="C85" s="38" t="s">
        <v>122</v>
      </c>
      <c r="D85" s="39" t="s">
        <v>233</v>
      </c>
      <c r="E85" s="43">
        <v>1</v>
      </c>
      <c r="F85" s="50"/>
      <c r="G85" s="50">
        <f t="shared" si="8"/>
        <v>0</v>
      </c>
      <c r="H85" s="50"/>
      <c r="I85" s="50">
        <f t="shared" si="9"/>
        <v>0</v>
      </c>
      <c r="J85" s="50">
        <f>일위대가표!J525</f>
        <v>0</v>
      </c>
      <c r="K85" s="50">
        <f t="shared" si="10"/>
        <v>0</v>
      </c>
      <c r="L85" s="50">
        <f t="shared" si="11"/>
        <v>0</v>
      </c>
      <c r="M85" s="42"/>
    </row>
    <row r="86" spans="1:13" ht="20.100000000000001" customHeight="1">
      <c r="A86" s="39" t="s">
        <v>557</v>
      </c>
      <c r="B86" s="38" t="s">
        <v>558</v>
      </c>
      <c r="C86" s="38" t="s">
        <v>559</v>
      </c>
      <c r="D86" s="39" t="s">
        <v>128</v>
      </c>
      <c r="E86" s="43">
        <v>1</v>
      </c>
      <c r="F86" s="50"/>
      <c r="G86" s="50">
        <f t="shared" si="8"/>
        <v>0</v>
      </c>
      <c r="H86" s="50"/>
      <c r="I86" s="50">
        <f t="shared" si="9"/>
        <v>0</v>
      </c>
      <c r="J86" s="50">
        <f>일위대가표!J535</f>
        <v>0</v>
      </c>
      <c r="K86" s="50">
        <f t="shared" si="10"/>
        <v>0</v>
      </c>
      <c r="L86" s="50">
        <f t="shared" si="11"/>
        <v>0</v>
      </c>
      <c r="M86" s="42"/>
    </row>
    <row r="87" spans="1:13" ht="20.100000000000001" customHeight="1">
      <c r="A87" s="43"/>
      <c r="B87" s="42"/>
      <c r="C87" s="42"/>
      <c r="D87" s="43"/>
      <c r="E87" s="43"/>
      <c r="F87" s="50"/>
      <c r="G87" s="50"/>
      <c r="H87" s="50"/>
      <c r="I87" s="50"/>
      <c r="J87" s="50"/>
      <c r="K87" s="50"/>
      <c r="L87" s="50"/>
      <c r="M87" s="42"/>
    </row>
    <row r="88" spans="1:13" ht="20.100000000000001" customHeight="1">
      <c r="A88" s="43"/>
      <c r="B88" s="42"/>
      <c r="C88" s="42"/>
      <c r="D88" s="43"/>
      <c r="E88" s="43"/>
      <c r="F88" s="50"/>
      <c r="G88" s="50"/>
      <c r="H88" s="50"/>
      <c r="I88" s="50"/>
      <c r="J88" s="50"/>
      <c r="K88" s="50"/>
      <c r="L88" s="50"/>
      <c r="M88" s="42"/>
    </row>
    <row r="89" spans="1:13" ht="20.100000000000001" customHeight="1">
      <c r="A89" s="43"/>
      <c r="B89" s="42"/>
      <c r="C89" s="42"/>
      <c r="D89" s="43"/>
      <c r="E89" s="43"/>
      <c r="F89" s="50"/>
      <c r="G89" s="50"/>
      <c r="H89" s="50"/>
      <c r="I89" s="50"/>
      <c r="J89" s="50"/>
      <c r="K89" s="50"/>
      <c r="L89" s="50"/>
      <c r="M89" s="42"/>
    </row>
    <row r="90" spans="1:13" ht="20.100000000000001" customHeight="1">
      <c r="A90" s="43"/>
      <c r="B90" s="42"/>
      <c r="C90" s="42"/>
      <c r="D90" s="43"/>
      <c r="E90" s="43"/>
      <c r="F90" s="50"/>
      <c r="G90" s="50"/>
      <c r="H90" s="50"/>
      <c r="I90" s="50"/>
      <c r="J90" s="50"/>
      <c r="K90" s="50"/>
      <c r="L90" s="50"/>
      <c r="M90" s="42"/>
    </row>
    <row r="91" spans="1:13" ht="20.100000000000001" customHeight="1">
      <c r="A91" s="43"/>
      <c r="B91" s="42"/>
      <c r="C91" s="42"/>
      <c r="D91" s="43"/>
      <c r="E91" s="43"/>
      <c r="F91" s="50"/>
      <c r="G91" s="50"/>
      <c r="H91" s="50"/>
      <c r="I91" s="50"/>
      <c r="J91" s="50"/>
      <c r="K91" s="50"/>
      <c r="L91" s="50"/>
      <c r="M91" s="42"/>
    </row>
    <row r="92" spans="1:13" ht="20.100000000000001" customHeight="1">
      <c r="A92" s="43"/>
      <c r="B92" s="42"/>
      <c r="C92" s="42"/>
      <c r="D92" s="43"/>
      <c r="E92" s="43"/>
      <c r="F92" s="50"/>
      <c r="G92" s="50"/>
      <c r="H92" s="50"/>
      <c r="I92" s="50"/>
      <c r="J92" s="50"/>
      <c r="K92" s="50"/>
      <c r="L92" s="50"/>
      <c r="M92" s="42"/>
    </row>
    <row r="93" spans="1:13" ht="20.100000000000001" customHeight="1">
      <c r="A93" s="43"/>
      <c r="B93" s="42"/>
      <c r="C93" s="42"/>
      <c r="D93" s="43"/>
      <c r="E93" s="43"/>
      <c r="F93" s="50"/>
      <c r="G93" s="50"/>
      <c r="H93" s="50"/>
      <c r="I93" s="50"/>
      <c r="J93" s="50"/>
      <c r="K93" s="50"/>
      <c r="L93" s="50"/>
      <c r="M93" s="42"/>
    </row>
    <row r="94" spans="1:13" ht="20.100000000000001" customHeight="1">
      <c r="A94" s="43"/>
      <c r="B94" s="42"/>
      <c r="C94" s="42"/>
      <c r="D94" s="43"/>
      <c r="E94" s="43"/>
      <c r="F94" s="50"/>
      <c r="G94" s="50"/>
      <c r="H94" s="50"/>
      <c r="I94" s="50"/>
      <c r="J94" s="50"/>
      <c r="K94" s="50"/>
      <c r="L94" s="50"/>
      <c r="M94" s="42"/>
    </row>
    <row r="95" spans="1:13" ht="20.100000000000001" customHeight="1">
      <c r="A95" s="43"/>
      <c r="B95" s="42"/>
      <c r="C95" s="42"/>
      <c r="D95" s="43"/>
      <c r="E95" s="43"/>
      <c r="F95" s="50"/>
      <c r="G95" s="50"/>
      <c r="H95" s="50"/>
      <c r="I95" s="50"/>
      <c r="J95" s="50"/>
      <c r="K95" s="50"/>
      <c r="L95" s="50"/>
      <c r="M95" s="42"/>
    </row>
    <row r="96" spans="1:13" ht="20.100000000000001" customHeight="1">
      <c r="A96" s="43"/>
      <c r="B96" s="42"/>
      <c r="C96" s="42"/>
      <c r="D96" s="43"/>
      <c r="E96" s="43"/>
      <c r="F96" s="50"/>
      <c r="G96" s="50"/>
      <c r="H96" s="50"/>
      <c r="I96" s="50"/>
      <c r="J96" s="50"/>
      <c r="K96" s="50"/>
      <c r="L96" s="50"/>
      <c r="M96" s="42"/>
    </row>
    <row r="97" spans="1:13" ht="20.100000000000001" customHeight="1">
      <c r="A97" s="43"/>
      <c r="B97" s="42"/>
      <c r="C97" s="42"/>
      <c r="D97" s="43"/>
      <c r="E97" s="43"/>
      <c r="F97" s="50"/>
      <c r="G97" s="50"/>
      <c r="H97" s="50"/>
      <c r="I97" s="50"/>
      <c r="J97" s="50"/>
      <c r="K97" s="50"/>
      <c r="L97" s="50"/>
      <c r="M97" s="42"/>
    </row>
    <row r="98" spans="1:13" ht="20.100000000000001" customHeight="1">
      <c r="A98" s="43"/>
      <c r="B98" s="42"/>
      <c r="C98" s="42"/>
      <c r="D98" s="43"/>
      <c r="E98" s="43"/>
      <c r="F98" s="50"/>
      <c r="G98" s="50"/>
      <c r="H98" s="50"/>
      <c r="I98" s="50"/>
      <c r="J98" s="50"/>
      <c r="K98" s="50"/>
      <c r="L98" s="50"/>
      <c r="M98" s="42"/>
    </row>
    <row r="99" spans="1:13" ht="20.100000000000001" customHeight="1">
      <c r="A99" s="43"/>
      <c r="B99" s="42"/>
      <c r="C99" s="42"/>
      <c r="D99" s="43"/>
      <c r="E99" s="43"/>
      <c r="F99" s="50"/>
      <c r="G99" s="50"/>
      <c r="H99" s="50"/>
      <c r="I99" s="50"/>
      <c r="J99" s="50"/>
      <c r="K99" s="50"/>
      <c r="L99" s="50"/>
      <c r="M99" s="42"/>
    </row>
    <row r="100" spans="1:13" ht="20.100000000000001" customHeight="1">
      <c r="A100" s="43"/>
      <c r="B100" s="42"/>
      <c r="C100" s="42"/>
      <c r="D100" s="43"/>
      <c r="E100" s="43"/>
      <c r="F100" s="50"/>
      <c r="G100" s="50"/>
      <c r="H100" s="50"/>
      <c r="I100" s="50"/>
      <c r="J100" s="50"/>
      <c r="K100" s="50"/>
      <c r="L100" s="50"/>
      <c r="M100" s="42"/>
    </row>
    <row r="101" spans="1:13" ht="20.100000000000001" customHeight="1">
      <c r="A101" s="43"/>
      <c r="B101" s="42"/>
      <c r="C101" s="42"/>
      <c r="D101" s="43"/>
      <c r="E101" s="43"/>
      <c r="F101" s="50"/>
      <c r="G101" s="50"/>
      <c r="H101" s="50"/>
      <c r="I101" s="50"/>
      <c r="J101" s="50"/>
      <c r="K101" s="50"/>
      <c r="L101" s="50"/>
      <c r="M101" s="42"/>
    </row>
    <row r="102" spans="1:13" ht="20.100000000000001" customHeight="1">
      <c r="A102" s="43"/>
      <c r="B102" s="42"/>
      <c r="C102" s="42"/>
      <c r="D102" s="43"/>
      <c r="E102" s="43"/>
      <c r="F102" s="50"/>
      <c r="G102" s="50"/>
      <c r="H102" s="50"/>
      <c r="I102" s="50"/>
      <c r="J102" s="50"/>
      <c r="K102" s="50"/>
      <c r="L102" s="50"/>
      <c r="M102" s="42"/>
    </row>
    <row r="103" spans="1:13" ht="20.100000000000001" customHeight="1">
      <c r="A103" s="43"/>
      <c r="B103" s="42"/>
      <c r="C103" s="42"/>
      <c r="D103" s="43"/>
      <c r="E103" s="43"/>
      <c r="F103" s="50"/>
      <c r="G103" s="50"/>
      <c r="H103" s="50"/>
      <c r="I103" s="50"/>
      <c r="J103" s="50"/>
      <c r="K103" s="50"/>
      <c r="L103" s="50"/>
      <c r="M103" s="42"/>
    </row>
    <row r="104" spans="1:13" ht="20.100000000000001" customHeight="1">
      <c r="A104" s="43"/>
      <c r="B104" s="42"/>
      <c r="C104" s="42"/>
      <c r="D104" s="43"/>
      <c r="E104" s="43"/>
      <c r="F104" s="50"/>
      <c r="G104" s="50"/>
      <c r="H104" s="50"/>
      <c r="I104" s="50"/>
      <c r="J104" s="50"/>
      <c r="K104" s="50"/>
      <c r="L104" s="50"/>
      <c r="M104" s="42"/>
    </row>
  </sheetData>
  <mergeCells count="12">
    <mergeCell ref="J3:K3"/>
    <mergeCell ref="L3:L4"/>
    <mergeCell ref="A1:M1"/>
    <mergeCell ref="A2:M2"/>
    <mergeCell ref="A3:A4"/>
    <mergeCell ref="B3:B4"/>
    <mergeCell ref="C3:C4"/>
    <mergeCell ref="D3:D4"/>
    <mergeCell ref="E3:E4"/>
    <mergeCell ref="M3:M4"/>
    <mergeCell ref="F3:G3"/>
    <mergeCell ref="H3:I3"/>
  </mergeCells>
  <phoneticPr fontId="1" type="noConversion"/>
  <conditionalFormatting sqref="A5:M104">
    <cfRule type="containsText" dxfId="5" priority="1" stopIfTrue="1" operator="containsText" text=".">
      <formula>NOT(ISERROR(SEARCH(".",A5)))</formula>
    </cfRule>
    <cfRule type="notContainsText" dxfId="4" priority="2" stopIfTrue="1" operator="notContains" text=".">
      <formula>ISERROR(SEARCH(".",A5))</formula>
    </cfRule>
  </conditionalFormatting>
  <pageMargins left="0.78740157480314965" right="0.39370078740157483" top="0.6692913385826772" bottom="0.59055118110236227" header="0.31496062992125984" footer="0.1574803149606299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B7"/>
  </sheetPr>
  <dimension ref="A1:S544"/>
  <sheetViews>
    <sheetView view="pageBreakPreview" zoomScaleNormal="100" zoomScaleSheetLayoutView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X261" sqref="X261"/>
    </sheetView>
  </sheetViews>
  <sheetFormatPr defaultRowHeight="16.5"/>
  <cols>
    <col min="1" max="2" width="19.625" style="2" customWidth="1"/>
    <col min="3" max="3" width="4.625" style="3" customWidth="1"/>
    <col min="4" max="4" width="6.625" style="4" customWidth="1"/>
    <col min="5" max="5" width="7.625" style="4" customWidth="1"/>
    <col min="6" max="6" width="9.625" style="4" customWidth="1"/>
    <col min="7" max="7" width="7.625" style="4" customWidth="1"/>
    <col min="8" max="8" width="9.625" style="4" customWidth="1"/>
    <col min="9" max="9" width="7.625" style="4" customWidth="1"/>
    <col min="10" max="11" width="9.625" style="4" customWidth="1"/>
    <col min="12" max="12" width="8.625" style="2" customWidth="1"/>
    <col min="13" max="19" width="0" hidden="1" customWidth="1"/>
  </cols>
  <sheetData>
    <row r="1" spans="1:19" ht="30" customHeight="1">
      <c r="A1" s="107" t="s">
        <v>262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9" ht="20.100000000000001" customHeight="1">
      <c r="A2" s="108" t="s">
        <v>22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9" ht="20.100000000000001" customHeight="1">
      <c r="A3" s="116" t="s">
        <v>263</v>
      </c>
      <c r="B3" s="116" t="s">
        <v>264</v>
      </c>
      <c r="C3" s="116" t="s">
        <v>25</v>
      </c>
      <c r="D3" s="116" t="s">
        <v>265</v>
      </c>
      <c r="E3" s="116" t="s">
        <v>266</v>
      </c>
      <c r="F3" s="116"/>
      <c r="G3" s="116" t="s">
        <v>267</v>
      </c>
      <c r="H3" s="116"/>
      <c r="I3" s="116" t="s">
        <v>268</v>
      </c>
      <c r="J3" s="116"/>
      <c r="K3" s="116" t="s">
        <v>269</v>
      </c>
      <c r="L3" s="116" t="s">
        <v>270</v>
      </c>
    </row>
    <row r="4" spans="1:19" ht="20.100000000000001" customHeight="1">
      <c r="A4" s="116"/>
      <c r="B4" s="116"/>
      <c r="C4" s="116"/>
      <c r="D4" s="116"/>
      <c r="E4" s="5" t="s">
        <v>271</v>
      </c>
      <c r="F4" s="5" t="s">
        <v>272</v>
      </c>
      <c r="G4" s="5" t="s">
        <v>271</v>
      </c>
      <c r="H4" s="5" t="s">
        <v>272</v>
      </c>
      <c r="I4" s="5" t="s">
        <v>271</v>
      </c>
      <c r="J4" s="5" t="s">
        <v>272</v>
      </c>
      <c r="K4" s="116"/>
      <c r="L4" s="116"/>
      <c r="M4" t="s">
        <v>273</v>
      </c>
      <c r="N4" t="s">
        <v>274</v>
      </c>
      <c r="O4" t="s">
        <v>275</v>
      </c>
      <c r="P4" t="s">
        <v>276</v>
      </c>
      <c r="Q4" t="s">
        <v>277</v>
      </c>
      <c r="R4" t="s">
        <v>278</v>
      </c>
      <c r="S4" t="s">
        <v>120</v>
      </c>
    </row>
    <row r="5" spans="1:19" ht="20.100000000000001" customHeight="1">
      <c r="A5" s="134" t="s">
        <v>279</v>
      </c>
      <c r="B5" s="135"/>
      <c r="C5" s="135"/>
      <c r="D5" s="136"/>
      <c r="E5" s="136"/>
      <c r="F5" s="136"/>
      <c r="G5" s="136"/>
      <c r="H5" s="136"/>
      <c r="I5" s="136"/>
      <c r="J5" s="136"/>
      <c r="K5" s="137"/>
      <c r="L5" s="44"/>
    </row>
    <row r="6" spans="1:19" ht="20.100000000000001" customHeight="1">
      <c r="A6" s="38" t="s">
        <v>248</v>
      </c>
      <c r="B6" s="38" t="s">
        <v>85</v>
      </c>
      <c r="C6" s="39" t="s">
        <v>249</v>
      </c>
      <c r="D6" s="50">
        <v>6.3E-2</v>
      </c>
      <c r="E6" s="50">
        <v>0</v>
      </c>
      <c r="F6" s="50">
        <f>ROUNDDOWN(D6*E6, 0)</f>
        <v>0</v>
      </c>
      <c r="G6" s="50"/>
      <c r="H6" s="50">
        <f>ROUNDDOWN(D6*G6, 0)</f>
        <v>0</v>
      </c>
      <c r="I6" s="50">
        <v>0</v>
      </c>
      <c r="J6" s="50">
        <f>ROUNDDOWN(D6*I6, 0)</f>
        <v>0</v>
      </c>
      <c r="K6" s="50">
        <f>F6+H6+J6</f>
        <v>0</v>
      </c>
      <c r="L6" s="42"/>
      <c r="N6" s="1" t="s">
        <v>280</v>
      </c>
      <c r="O6" s="1" t="s">
        <v>281</v>
      </c>
      <c r="P6">
        <v>1</v>
      </c>
    </row>
    <row r="7" spans="1:19" ht="20.100000000000001" customHeight="1">
      <c r="A7" s="38" t="s">
        <v>248</v>
      </c>
      <c r="B7" s="38" t="s">
        <v>37</v>
      </c>
      <c r="C7" s="39" t="s">
        <v>249</v>
      </c>
      <c r="D7" s="50">
        <v>4.2000000000000003E-2</v>
      </c>
      <c r="E7" s="50">
        <v>0</v>
      </c>
      <c r="F7" s="50">
        <f>ROUNDDOWN(D7*E7, 0)</f>
        <v>0</v>
      </c>
      <c r="G7" s="50"/>
      <c r="H7" s="50">
        <f>ROUNDDOWN(D7*G7, 0)</f>
        <v>0</v>
      </c>
      <c r="I7" s="50">
        <v>0</v>
      </c>
      <c r="J7" s="50">
        <f>ROUNDDOWN(D7*I7, 0)</f>
        <v>0</v>
      </c>
      <c r="K7" s="50">
        <f>F7+H7+J7</f>
        <v>0</v>
      </c>
      <c r="L7" s="42"/>
      <c r="N7" s="1" t="s">
        <v>280</v>
      </c>
      <c r="O7" s="1" t="s">
        <v>281</v>
      </c>
      <c r="P7">
        <v>1</v>
      </c>
    </row>
    <row r="8" spans="1:19" ht="20.100000000000001" customHeight="1">
      <c r="A8" s="38" t="s">
        <v>282</v>
      </c>
      <c r="B8" s="42" t="str">
        <f>"노무비의 " &amp; M8*100 &amp; "%"</f>
        <v>노무비의 2%</v>
      </c>
      <c r="C8" s="39" t="s">
        <v>1</v>
      </c>
      <c r="D8" s="50">
        <v>1</v>
      </c>
      <c r="E8" s="50"/>
      <c r="F8" s="50">
        <f>ROUNDDOWN((E8)*M8, 0)</f>
        <v>0</v>
      </c>
      <c r="G8" s="50">
        <v>0</v>
      </c>
      <c r="H8" s="50">
        <v>0</v>
      </c>
      <c r="I8" s="50">
        <v>0</v>
      </c>
      <c r="J8" s="50">
        <v>0</v>
      </c>
      <c r="K8" s="50">
        <f>F8+H8+J8</f>
        <v>0</v>
      </c>
      <c r="L8" s="42"/>
      <c r="M8">
        <v>0.02</v>
      </c>
      <c r="N8" s="1" t="s">
        <v>283</v>
      </c>
      <c r="O8" s="1" t="s">
        <v>281</v>
      </c>
      <c r="P8">
        <v>1</v>
      </c>
      <c r="Q8" s="1" t="s">
        <v>284</v>
      </c>
      <c r="R8" s="1" t="s">
        <v>285</v>
      </c>
    </row>
    <row r="9" spans="1:19" ht="20.100000000000001" customHeight="1">
      <c r="A9" s="45" t="s">
        <v>48</v>
      </c>
      <c r="B9" s="46"/>
      <c r="C9" s="47"/>
      <c r="D9" s="51"/>
      <c r="E9" s="51"/>
      <c r="F9" s="51">
        <f>ROUNDDOWN(SUMIF(P6:P8, "1", F6:F8), 0)</f>
        <v>0</v>
      </c>
      <c r="G9" s="51"/>
      <c r="H9" s="51">
        <f>ROUNDDOWN(SUMIF(P6:P8, "1", H6:H8), 0)</f>
        <v>0</v>
      </c>
      <c r="I9" s="51"/>
      <c r="J9" s="51">
        <f>ROUNDDOWN(SUMIF(P6:P8, "1", J6:J8), 0)</f>
        <v>0</v>
      </c>
      <c r="K9" s="51">
        <f>F9+H9+J9</f>
        <v>0</v>
      </c>
      <c r="L9" s="46"/>
    </row>
    <row r="10" spans="1:19" ht="20.100000000000001" customHeight="1">
      <c r="A10" s="42"/>
      <c r="B10" s="42"/>
      <c r="C10" s="43"/>
      <c r="D10" s="50"/>
      <c r="E10" s="50"/>
      <c r="F10" s="50"/>
      <c r="G10" s="50"/>
      <c r="H10" s="50"/>
      <c r="I10" s="50"/>
      <c r="J10" s="50"/>
      <c r="K10" s="50"/>
      <c r="L10" s="42"/>
    </row>
    <row r="11" spans="1:19" ht="20.100000000000001" customHeight="1">
      <c r="A11" s="131" t="s">
        <v>286</v>
      </c>
      <c r="B11" s="132"/>
      <c r="C11" s="132"/>
      <c r="D11" s="133"/>
      <c r="E11" s="133"/>
      <c r="F11" s="133"/>
      <c r="G11" s="133"/>
      <c r="H11" s="133"/>
      <c r="I11" s="133"/>
      <c r="J11" s="133"/>
      <c r="K11" s="133"/>
      <c r="L11" s="44"/>
    </row>
    <row r="12" spans="1:19" ht="20.100000000000001" customHeight="1">
      <c r="A12" s="38" t="s">
        <v>126</v>
      </c>
      <c r="B12" s="38" t="s">
        <v>127</v>
      </c>
      <c r="C12" s="39" t="s">
        <v>128</v>
      </c>
      <c r="D12" s="50">
        <v>1.28</v>
      </c>
      <c r="E12" s="50"/>
      <c r="F12" s="50">
        <f>ROUNDDOWN(D12*E12, 0)</f>
        <v>0</v>
      </c>
      <c r="G12" s="50">
        <v>0</v>
      </c>
      <c r="H12" s="50">
        <f>ROUNDDOWN(D12*G12, 0)</f>
        <v>0</v>
      </c>
      <c r="I12" s="50">
        <v>0</v>
      </c>
      <c r="J12" s="50">
        <f>ROUNDDOWN(D12*I12, 0)</f>
        <v>0</v>
      </c>
      <c r="K12" s="50">
        <f>F12+H12+J12</f>
        <v>0</v>
      </c>
      <c r="L12" s="42"/>
      <c r="N12" s="1" t="s">
        <v>0</v>
      </c>
      <c r="O12" s="1" t="s">
        <v>281</v>
      </c>
      <c r="P12">
        <v>1</v>
      </c>
    </row>
    <row r="13" spans="1:19" ht="20.100000000000001" customHeight="1">
      <c r="A13" s="38" t="s">
        <v>248</v>
      </c>
      <c r="B13" s="38" t="s">
        <v>85</v>
      </c>
      <c r="C13" s="39" t="s">
        <v>249</v>
      </c>
      <c r="D13" s="50">
        <v>0.16600000000000001</v>
      </c>
      <c r="E13" s="50">
        <v>0</v>
      </c>
      <c r="F13" s="50">
        <f>ROUNDDOWN(D13*E13, 0)</f>
        <v>0</v>
      </c>
      <c r="G13" s="50"/>
      <c r="H13" s="50">
        <f>ROUNDDOWN(D13*G13, 0)</f>
        <v>0</v>
      </c>
      <c r="I13" s="50">
        <v>0</v>
      </c>
      <c r="J13" s="50">
        <f>ROUNDDOWN(D13*I13, 0)</f>
        <v>0</v>
      </c>
      <c r="K13" s="50">
        <f>F13+H13+J13</f>
        <v>0</v>
      </c>
      <c r="L13" s="42"/>
      <c r="N13" s="1" t="s">
        <v>280</v>
      </c>
      <c r="O13" s="1" t="s">
        <v>281</v>
      </c>
      <c r="P13">
        <v>1</v>
      </c>
    </row>
    <row r="14" spans="1:19" ht="20.100000000000001" customHeight="1">
      <c r="A14" s="38" t="s">
        <v>248</v>
      </c>
      <c r="B14" s="38" t="s">
        <v>37</v>
      </c>
      <c r="C14" s="39" t="s">
        <v>249</v>
      </c>
      <c r="D14" s="50">
        <v>5.5E-2</v>
      </c>
      <c r="E14" s="50">
        <v>0</v>
      </c>
      <c r="F14" s="50">
        <f>ROUNDDOWN(D14*E14, 0)</f>
        <v>0</v>
      </c>
      <c r="G14" s="50"/>
      <c r="H14" s="50">
        <f>ROUNDDOWN(D14*G14, 0)</f>
        <v>0</v>
      </c>
      <c r="I14" s="50">
        <v>0</v>
      </c>
      <c r="J14" s="50">
        <f>ROUNDDOWN(D14*I14, 0)</f>
        <v>0</v>
      </c>
      <c r="K14" s="50">
        <f>F14+H14+J14</f>
        <v>0</v>
      </c>
      <c r="L14" s="42"/>
      <c r="N14" s="1" t="s">
        <v>280</v>
      </c>
      <c r="O14" s="1" t="s">
        <v>281</v>
      </c>
      <c r="P14">
        <v>1</v>
      </c>
    </row>
    <row r="15" spans="1:19" ht="20.100000000000001" customHeight="1">
      <c r="A15" s="38" t="s">
        <v>282</v>
      </c>
      <c r="B15" s="42" t="str">
        <f>"노무비의 " &amp; M15*100 &amp; "%"</f>
        <v>노무비의 2%</v>
      </c>
      <c r="C15" s="39" t="s">
        <v>1</v>
      </c>
      <c r="D15" s="50">
        <v>1</v>
      </c>
      <c r="E15" s="50">
        <f>SUMIF(N12:N15, "02", H12:H15)</f>
        <v>0</v>
      </c>
      <c r="F15" s="50">
        <f>ROUNDDOWN((E15)*M15, 0)</f>
        <v>0</v>
      </c>
      <c r="G15" s="50">
        <v>0</v>
      </c>
      <c r="H15" s="50">
        <v>0</v>
      </c>
      <c r="I15" s="50">
        <v>0</v>
      </c>
      <c r="J15" s="50">
        <v>0</v>
      </c>
      <c r="K15" s="50">
        <f>F15+H15+J15</f>
        <v>0</v>
      </c>
      <c r="L15" s="42"/>
      <c r="M15">
        <v>0.02</v>
      </c>
      <c r="N15" s="1" t="s">
        <v>283</v>
      </c>
      <c r="O15" s="1" t="s">
        <v>281</v>
      </c>
      <c r="P15">
        <v>1</v>
      </c>
      <c r="Q15" s="1" t="s">
        <v>284</v>
      </c>
      <c r="R15" s="1" t="s">
        <v>285</v>
      </c>
    </row>
    <row r="16" spans="1:19" ht="20.100000000000001" customHeight="1">
      <c r="A16" s="45" t="s">
        <v>48</v>
      </c>
      <c r="B16" s="46"/>
      <c r="C16" s="47"/>
      <c r="D16" s="51"/>
      <c r="E16" s="51"/>
      <c r="F16" s="51">
        <f>ROUNDDOWN(SUMIF(P12:P15, "1", F12:F15), 0)</f>
        <v>0</v>
      </c>
      <c r="G16" s="51"/>
      <c r="H16" s="51">
        <f>ROUNDDOWN(SUMIF(P12:P15, "1", H12:H15), 0)</f>
        <v>0</v>
      </c>
      <c r="I16" s="51"/>
      <c r="J16" s="51">
        <f>ROUNDDOWN(SUMIF(P12:P15, "1", J12:J15), 0)</f>
        <v>0</v>
      </c>
      <c r="K16" s="51">
        <f>F16+H16+J16</f>
        <v>0</v>
      </c>
      <c r="L16" s="46"/>
    </row>
    <row r="17" spans="1:19" ht="20.100000000000001" customHeight="1">
      <c r="A17" s="42"/>
      <c r="B17" s="42"/>
      <c r="C17" s="43"/>
      <c r="D17" s="50"/>
      <c r="E17" s="50"/>
      <c r="F17" s="50"/>
      <c r="G17" s="50"/>
      <c r="H17" s="50"/>
      <c r="I17" s="50"/>
      <c r="J17" s="50"/>
      <c r="K17" s="50"/>
      <c r="L17" s="42"/>
    </row>
    <row r="18" spans="1:19" ht="20.100000000000001" customHeight="1">
      <c r="A18" s="131" t="s">
        <v>287</v>
      </c>
      <c r="B18" s="132"/>
      <c r="C18" s="132"/>
      <c r="D18" s="133"/>
      <c r="E18" s="133"/>
      <c r="F18" s="133"/>
      <c r="G18" s="133"/>
      <c r="H18" s="133"/>
      <c r="I18" s="133"/>
      <c r="J18" s="133"/>
      <c r="K18" s="133"/>
      <c r="L18" s="44"/>
    </row>
    <row r="19" spans="1:19" ht="20.100000000000001" customHeight="1">
      <c r="A19" s="38" t="s">
        <v>121</v>
      </c>
      <c r="B19" s="38" t="s">
        <v>122</v>
      </c>
      <c r="C19" s="39" t="s">
        <v>53</v>
      </c>
      <c r="D19" s="50">
        <v>14</v>
      </c>
      <c r="E19" s="50"/>
      <c r="F19" s="50">
        <f>ROUNDDOWN(D19*E19, 1)</f>
        <v>0</v>
      </c>
      <c r="G19" s="50">
        <v>0</v>
      </c>
      <c r="H19" s="50">
        <f>ROUNDDOWN(D19*G19, 0)</f>
        <v>0</v>
      </c>
      <c r="I19" s="50">
        <v>0</v>
      </c>
      <c r="J19" s="50">
        <f>ROUNDDOWN(D19*I19, 0)</f>
        <v>0</v>
      </c>
      <c r="K19" s="50">
        <f t="shared" ref="K19:K27" si="0">F19+H19+J19</f>
        <v>0</v>
      </c>
      <c r="L19" s="42"/>
      <c r="N19" s="1" t="s">
        <v>288</v>
      </c>
      <c r="O19" s="1" t="s">
        <v>281</v>
      </c>
      <c r="P19">
        <v>1</v>
      </c>
    </row>
    <row r="20" spans="1:19" ht="20.100000000000001" customHeight="1">
      <c r="A20" s="38" t="s">
        <v>229</v>
      </c>
      <c r="B20" s="38" t="s">
        <v>230</v>
      </c>
      <c r="C20" s="39" t="s">
        <v>53</v>
      </c>
      <c r="D20" s="50">
        <v>9</v>
      </c>
      <c r="E20" s="50"/>
      <c r="F20" s="50">
        <f>ROUNDDOWN(D20*E20, 0)</f>
        <v>0</v>
      </c>
      <c r="G20" s="50">
        <v>0</v>
      </c>
      <c r="H20" s="50">
        <f>ROUNDDOWN(D20*G20, 0)</f>
        <v>0</v>
      </c>
      <c r="I20" s="50">
        <v>0</v>
      </c>
      <c r="J20" s="50">
        <f>ROUNDDOWN(D20*I20, 0)</f>
        <v>0</v>
      </c>
      <c r="K20" s="50">
        <f t="shared" si="0"/>
        <v>0</v>
      </c>
      <c r="L20" s="42"/>
      <c r="N20" s="1" t="s">
        <v>0</v>
      </c>
      <c r="O20" s="1" t="s">
        <v>281</v>
      </c>
      <c r="P20">
        <v>1</v>
      </c>
    </row>
    <row r="21" spans="1:19" ht="20.100000000000001" customHeight="1">
      <c r="A21" s="38" t="s">
        <v>154</v>
      </c>
      <c r="B21" s="38" t="s">
        <v>155</v>
      </c>
      <c r="C21" s="39" t="s">
        <v>156</v>
      </c>
      <c r="D21" s="50">
        <v>19</v>
      </c>
      <c r="E21" s="50"/>
      <c r="F21" s="50">
        <f>ROUND(D21*E21, 0)</f>
        <v>0</v>
      </c>
      <c r="G21" s="50">
        <v>0</v>
      </c>
      <c r="H21" s="50">
        <f>ROUNDDOWN(D21*G21, 0)</f>
        <v>0</v>
      </c>
      <c r="I21" s="50">
        <v>0</v>
      </c>
      <c r="J21" s="50">
        <f>ROUNDDOWN(D21*I21, 0)</f>
        <v>0</v>
      </c>
      <c r="K21" s="50">
        <f t="shared" si="0"/>
        <v>0</v>
      </c>
      <c r="L21" s="42"/>
      <c r="N21" s="1" t="s">
        <v>0</v>
      </c>
      <c r="O21" s="1" t="s">
        <v>281</v>
      </c>
      <c r="P21">
        <v>1</v>
      </c>
    </row>
    <row r="22" spans="1:19" ht="20.100000000000001" customHeight="1">
      <c r="A22" s="38" t="s">
        <v>215</v>
      </c>
      <c r="B22" s="38" t="s">
        <v>216</v>
      </c>
      <c r="C22" s="39" t="s">
        <v>53</v>
      </c>
      <c r="D22" s="50">
        <v>16</v>
      </c>
      <c r="E22" s="50"/>
      <c r="F22" s="50">
        <f>ROUND(D22*E22, 0)</f>
        <v>0</v>
      </c>
      <c r="G22" s="50">
        <v>0</v>
      </c>
      <c r="H22" s="50">
        <f>ROUNDDOWN(D22*G22, 0)</f>
        <v>0</v>
      </c>
      <c r="I22" s="50">
        <v>0</v>
      </c>
      <c r="J22" s="50">
        <f>ROUNDDOWN(D22*I22, 0)</f>
        <v>0</v>
      </c>
      <c r="K22" s="50">
        <f t="shared" si="0"/>
        <v>0</v>
      </c>
      <c r="L22" s="42"/>
      <c r="N22" s="1" t="s">
        <v>0</v>
      </c>
      <c r="O22" s="1" t="s">
        <v>281</v>
      </c>
      <c r="P22">
        <v>1</v>
      </c>
    </row>
    <row r="23" spans="1:19" ht="20.100000000000001" customHeight="1">
      <c r="A23" s="38" t="s">
        <v>289</v>
      </c>
      <c r="B23" s="42" t="str">
        <f>"보온재의 " &amp; M23*100 &amp; "%"</f>
        <v>보온재의 3%</v>
      </c>
      <c r="C23" s="39" t="s">
        <v>1</v>
      </c>
      <c r="D23" s="50">
        <v>1</v>
      </c>
      <c r="E23" s="50"/>
      <c r="F23" s="50">
        <f>ROUNDDOWN((E23)*M23, 0)</f>
        <v>0</v>
      </c>
      <c r="G23" s="50">
        <v>0</v>
      </c>
      <c r="H23" s="50">
        <v>0</v>
      </c>
      <c r="I23" s="50">
        <v>0</v>
      </c>
      <c r="J23" s="50">
        <v>0</v>
      </c>
      <c r="K23" s="50">
        <f t="shared" si="0"/>
        <v>0</v>
      </c>
      <c r="L23" s="42"/>
      <c r="M23">
        <v>0.03</v>
      </c>
      <c r="O23" s="1" t="s">
        <v>281</v>
      </c>
      <c r="P23">
        <v>1</v>
      </c>
      <c r="Q23" s="1" t="s">
        <v>290</v>
      </c>
      <c r="R23" s="1" t="s">
        <v>291</v>
      </c>
    </row>
    <row r="24" spans="1:19" ht="20.100000000000001" customHeight="1">
      <c r="A24" s="38" t="s">
        <v>248</v>
      </c>
      <c r="B24" s="38" t="s">
        <v>252</v>
      </c>
      <c r="C24" s="39" t="s">
        <v>249</v>
      </c>
      <c r="D24" s="50">
        <v>0.222</v>
      </c>
      <c r="E24" s="50">
        <v>0</v>
      </c>
      <c r="F24" s="50">
        <f>ROUNDDOWN(D24*E24, 0)</f>
        <v>0</v>
      </c>
      <c r="G24" s="50"/>
      <c r="H24" s="50">
        <f>ROUNDDOWN(D24*G24, 0)</f>
        <v>0</v>
      </c>
      <c r="I24" s="50">
        <v>0</v>
      </c>
      <c r="J24" s="50">
        <f>ROUNDDOWN(D24*I24, 0)</f>
        <v>0</v>
      </c>
      <c r="K24" s="50">
        <f t="shared" si="0"/>
        <v>0</v>
      </c>
      <c r="L24" s="42"/>
      <c r="N24" s="1" t="s">
        <v>292</v>
      </c>
      <c r="O24" s="1" t="s">
        <v>281</v>
      </c>
      <c r="P24">
        <v>1</v>
      </c>
    </row>
    <row r="25" spans="1:19" ht="20.100000000000001" customHeight="1">
      <c r="A25" s="38" t="s">
        <v>248</v>
      </c>
      <c r="B25" s="38" t="s">
        <v>37</v>
      </c>
      <c r="C25" s="39" t="s">
        <v>249</v>
      </c>
      <c r="D25" s="50">
        <v>0.111</v>
      </c>
      <c r="E25" s="50">
        <v>0</v>
      </c>
      <c r="F25" s="50">
        <f>ROUNDDOWN(D25*E25, 0)</f>
        <v>0</v>
      </c>
      <c r="G25" s="50"/>
      <c r="H25" s="50">
        <f>ROUNDDOWN(D25*G25, 0)</f>
        <v>0</v>
      </c>
      <c r="I25" s="50">
        <v>0</v>
      </c>
      <c r="J25" s="50">
        <f>ROUNDDOWN(D25*I25, 0)</f>
        <v>0</v>
      </c>
      <c r="K25" s="50">
        <f t="shared" si="0"/>
        <v>0</v>
      </c>
      <c r="L25" s="42"/>
      <c r="N25" s="1" t="s">
        <v>292</v>
      </c>
      <c r="O25" s="1" t="s">
        <v>281</v>
      </c>
      <c r="P25">
        <v>1</v>
      </c>
    </row>
    <row r="26" spans="1:19" ht="20.100000000000001" customHeight="1">
      <c r="A26" s="38" t="s">
        <v>282</v>
      </c>
      <c r="B26" s="42" t="str">
        <f>"노무비의 " &amp; M26*100 &amp; "%"</f>
        <v>노무비의 2%</v>
      </c>
      <c r="C26" s="39" t="s">
        <v>1</v>
      </c>
      <c r="D26" s="50">
        <v>1</v>
      </c>
      <c r="E26" s="50">
        <f>SUMIF(N19:N26, "05", H19:H26)</f>
        <v>0</v>
      </c>
      <c r="F26" s="50">
        <f>ROUNDDOWN((E26)*M26, 0)</f>
        <v>0</v>
      </c>
      <c r="G26" s="50">
        <v>0</v>
      </c>
      <c r="H26" s="50">
        <v>0</v>
      </c>
      <c r="I26" s="50">
        <v>0</v>
      </c>
      <c r="J26" s="50">
        <v>0</v>
      </c>
      <c r="K26" s="50">
        <f t="shared" si="0"/>
        <v>0</v>
      </c>
      <c r="L26" s="42"/>
      <c r="M26">
        <v>0.02</v>
      </c>
      <c r="O26" s="1" t="s">
        <v>281</v>
      </c>
      <c r="P26">
        <v>1</v>
      </c>
      <c r="Q26" s="1" t="s">
        <v>284</v>
      </c>
      <c r="R26" s="1" t="s">
        <v>293</v>
      </c>
      <c r="S26" s="1" t="s">
        <v>294</v>
      </c>
    </row>
    <row r="27" spans="1:19" ht="20.100000000000001" customHeight="1">
      <c r="A27" s="45" t="s">
        <v>48</v>
      </c>
      <c r="B27" s="46"/>
      <c r="C27" s="47"/>
      <c r="D27" s="51"/>
      <c r="E27" s="51"/>
      <c r="F27" s="51">
        <f>ROUNDDOWN(SUMIF(P19:P26, "1", F19:F26), 0)</f>
        <v>0</v>
      </c>
      <c r="G27" s="51"/>
      <c r="H27" s="51">
        <f>ROUNDDOWN(SUMIF(P19:P26, "1", H19:H26), 0)</f>
        <v>0</v>
      </c>
      <c r="I27" s="51"/>
      <c r="J27" s="51">
        <f>ROUNDDOWN(SUMIF(P19:P26, "1", J19:J26), 0)</f>
        <v>0</v>
      </c>
      <c r="K27" s="51">
        <f t="shared" si="0"/>
        <v>0</v>
      </c>
      <c r="L27" s="46"/>
    </row>
    <row r="28" spans="1:19" ht="20.100000000000001" customHeight="1">
      <c r="A28" s="42"/>
      <c r="B28" s="42"/>
      <c r="C28" s="43"/>
      <c r="D28" s="50"/>
      <c r="E28" s="50"/>
      <c r="F28" s="50"/>
      <c r="G28" s="50"/>
      <c r="H28" s="50"/>
      <c r="I28" s="50"/>
      <c r="J28" s="50"/>
      <c r="K28" s="50"/>
      <c r="L28" s="42"/>
    </row>
    <row r="29" spans="1:19" ht="20.100000000000001" customHeight="1">
      <c r="A29" s="131" t="s">
        <v>295</v>
      </c>
      <c r="B29" s="132"/>
      <c r="C29" s="132"/>
      <c r="D29" s="133"/>
      <c r="E29" s="133"/>
      <c r="F29" s="133"/>
      <c r="G29" s="133"/>
      <c r="H29" s="133"/>
      <c r="I29" s="133"/>
      <c r="J29" s="133"/>
      <c r="K29" s="133"/>
      <c r="L29" s="44"/>
    </row>
    <row r="30" spans="1:19" ht="20.100000000000001" customHeight="1">
      <c r="A30" s="38" t="s">
        <v>133</v>
      </c>
      <c r="B30" s="38" t="s">
        <v>136</v>
      </c>
      <c r="C30" s="39" t="s">
        <v>53</v>
      </c>
      <c r="D30" s="50">
        <v>1.05</v>
      </c>
      <c r="E30" s="50"/>
      <c r="F30" s="50">
        <f>ROUNDDOWN(D30*E30, 0)</f>
        <v>0</v>
      </c>
      <c r="G30" s="50">
        <v>0</v>
      </c>
      <c r="H30" s="50">
        <f>ROUNDDOWN(D30*G30, 0)</f>
        <v>0</v>
      </c>
      <c r="I30" s="50">
        <v>0</v>
      </c>
      <c r="J30" s="50">
        <f>ROUNDDOWN(D30*I30, 0)</f>
        <v>0</v>
      </c>
      <c r="K30" s="50">
        <f t="shared" ref="K30:K37" si="1">F30+H30+J30</f>
        <v>0</v>
      </c>
      <c r="L30" s="42"/>
      <c r="N30" s="1" t="s">
        <v>283</v>
      </c>
      <c r="O30" s="1" t="s">
        <v>281</v>
      </c>
      <c r="P30">
        <v>1</v>
      </c>
    </row>
    <row r="31" spans="1:19" ht="20.100000000000001" customHeight="1">
      <c r="A31" s="38" t="s">
        <v>224</v>
      </c>
      <c r="B31" s="38" t="s">
        <v>225</v>
      </c>
      <c r="C31" s="39" t="s">
        <v>226</v>
      </c>
      <c r="D31" s="50">
        <v>8.0000000000000002E-3</v>
      </c>
      <c r="E31" s="50"/>
      <c r="F31" s="50">
        <f>ROUND(D31*E31, 0)</f>
        <v>0</v>
      </c>
      <c r="G31" s="50">
        <v>0</v>
      </c>
      <c r="H31" s="50">
        <f>ROUND(D31*G31, 0)</f>
        <v>0</v>
      </c>
      <c r="I31" s="50">
        <v>0</v>
      </c>
      <c r="J31" s="50">
        <f>ROUNDDOWN(D31*I31, 0)</f>
        <v>0</v>
      </c>
      <c r="K31" s="50">
        <f t="shared" si="1"/>
        <v>0</v>
      </c>
      <c r="L31" s="42"/>
      <c r="N31" s="1" t="s">
        <v>0</v>
      </c>
      <c r="O31" s="1" t="s">
        <v>281</v>
      </c>
      <c r="P31">
        <v>1</v>
      </c>
    </row>
    <row r="32" spans="1:19" ht="20.100000000000001" customHeight="1">
      <c r="A32" s="38" t="s">
        <v>144</v>
      </c>
      <c r="B32" s="38" t="s">
        <v>145</v>
      </c>
      <c r="C32" s="39" t="s">
        <v>146</v>
      </c>
      <c r="D32" s="50">
        <v>2.9000000000000001E-2</v>
      </c>
      <c r="E32" s="50"/>
      <c r="F32" s="50">
        <f>ROUND(D32*E32, 0)</f>
        <v>0</v>
      </c>
      <c r="G32" s="50">
        <v>0</v>
      </c>
      <c r="H32" s="50">
        <f>ROUND(D32*G32, 0)</f>
        <v>0</v>
      </c>
      <c r="I32" s="50">
        <v>0</v>
      </c>
      <c r="J32" s="50">
        <f>ROUNDDOWN(D32*I32, 0)</f>
        <v>0</v>
      </c>
      <c r="K32" s="50">
        <f t="shared" si="1"/>
        <v>0</v>
      </c>
      <c r="L32" s="42"/>
      <c r="N32" s="1" t="s">
        <v>0</v>
      </c>
      <c r="O32" s="1" t="s">
        <v>281</v>
      </c>
      <c r="P32">
        <v>1</v>
      </c>
    </row>
    <row r="33" spans="1:18" ht="20.100000000000001" customHeight="1">
      <c r="A33" s="38" t="s">
        <v>161</v>
      </c>
      <c r="B33" s="38" t="s">
        <v>162</v>
      </c>
      <c r="C33" s="39" t="s">
        <v>53</v>
      </c>
      <c r="D33" s="50">
        <v>0.16</v>
      </c>
      <c r="E33" s="50"/>
      <c r="F33" s="50">
        <f>ROUND(D33*E33, 0)</f>
        <v>0</v>
      </c>
      <c r="G33" s="50">
        <v>0</v>
      </c>
      <c r="H33" s="50">
        <f>ROUND(D33*G33, 0)</f>
        <v>0</v>
      </c>
      <c r="I33" s="50">
        <v>0</v>
      </c>
      <c r="J33" s="50">
        <f>ROUNDDOWN(D33*I33, 0)</f>
        <v>0</v>
      </c>
      <c r="K33" s="50">
        <f t="shared" si="1"/>
        <v>0</v>
      </c>
      <c r="L33" s="42"/>
      <c r="N33" s="1" t="s">
        <v>0</v>
      </c>
      <c r="O33" s="1" t="s">
        <v>281</v>
      </c>
      <c r="P33">
        <v>1</v>
      </c>
    </row>
    <row r="34" spans="1:18" ht="20.100000000000001" customHeight="1">
      <c r="A34" s="38" t="s">
        <v>296</v>
      </c>
      <c r="B34" s="42" t="str">
        <f>"보온재의 " &amp; M34*100 &amp; "%"</f>
        <v>보온재의 2%</v>
      </c>
      <c r="C34" s="39" t="s">
        <v>1</v>
      </c>
      <c r="D34" s="50">
        <v>1</v>
      </c>
      <c r="E34" s="50"/>
      <c r="F34" s="50">
        <f>ROUNDDOWN((E34)*M34, 0)</f>
        <v>0</v>
      </c>
      <c r="G34" s="50">
        <v>0</v>
      </c>
      <c r="H34" s="50">
        <v>0</v>
      </c>
      <c r="I34" s="50">
        <v>0</v>
      </c>
      <c r="J34" s="50">
        <v>0</v>
      </c>
      <c r="K34" s="50">
        <f t="shared" si="1"/>
        <v>0</v>
      </c>
      <c r="L34" s="42"/>
      <c r="M34">
        <v>0.02</v>
      </c>
      <c r="O34" s="1" t="s">
        <v>281</v>
      </c>
      <c r="P34">
        <v>1</v>
      </c>
      <c r="Q34" s="1" t="s">
        <v>290</v>
      </c>
      <c r="R34" s="1" t="s">
        <v>297</v>
      </c>
    </row>
    <row r="35" spans="1:18" ht="20.100000000000001" customHeight="1">
      <c r="A35" s="38" t="s">
        <v>248</v>
      </c>
      <c r="B35" s="38" t="s">
        <v>252</v>
      </c>
      <c r="C35" s="39" t="s">
        <v>249</v>
      </c>
      <c r="D35" s="50">
        <v>2.8799999999999999E-2</v>
      </c>
      <c r="E35" s="50">
        <v>0</v>
      </c>
      <c r="F35" s="50">
        <f>ROUND(D35*E35, 0)</f>
        <v>0</v>
      </c>
      <c r="G35" s="50"/>
      <c r="H35" s="50">
        <f>ROUND(D35*G35, 0)</f>
        <v>0</v>
      </c>
      <c r="I35" s="50">
        <v>0</v>
      </c>
      <c r="J35" s="50">
        <f>ROUNDDOWN(D35*I35, 0)</f>
        <v>0</v>
      </c>
      <c r="K35" s="50">
        <f t="shared" si="1"/>
        <v>0</v>
      </c>
      <c r="L35" s="42"/>
      <c r="N35" s="1" t="s">
        <v>280</v>
      </c>
      <c r="O35" s="1" t="s">
        <v>281</v>
      </c>
      <c r="P35">
        <v>1</v>
      </c>
    </row>
    <row r="36" spans="1:18" ht="20.100000000000001" customHeight="1">
      <c r="A36" s="38" t="s">
        <v>248</v>
      </c>
      <c r="B36" s="38" t="s">
        <v>37</v>
      </c>
      <c r="C36" s="39" t="s">
        <v>249</v>
      </c>
      <c r="D36" s="50">
        <v>1.4999999999999999E-2</v>
      </c>
      <c r="E36" s="50">
        <v>0</v>
      </c>
      <c r="F36" s="50">
        <f>ROUND(D36*E36, 0)</f>
        <v>0</v>
      </c>
      <c r="G36" s="50"/>
      <c r="H36" s="50">
        <f>ROUND(D36*G36, 0)</f>
        <v>0</v>
      </c>
      <c r="I36" s="50">
        <v>0</v>
      </c>
      <c r="J36" s="50">
        <f>ROUNDDOWN(D36*I36, 0)</f>
        <v>0</v>
      </c>
      <c r="K36" s="50">
        <f t="shared" si="1"/>
        <v>0</v>
      </c>
      <c r="L36" s="42"/>
      <c r="N36" s="1" t="s">
        <v>280</v>
      </c>
      <c r="O36" s="1" t="s">
        <v>281</v>
      </c>
      <c r="P36">
        <v>1</v>
      </c>
    </row>
    <row r="37" spans="1:18" ht="20.100000000000001" customHeight="1">
      <c r="A37" s="45" t="s">
        <v>48</v>
      </c>
      <c r="B37" s="46"/>
      <c r="C37" s="47"/>
      <c r="D37" s="51"/>
      <c r="E37" s="51"/>
      <c r="F37" s="51">
        <f>ROUNDDOWN(SUMIF(P30:P36, "1", F30:F36), 1)</f>
        <v>0</v>
      </c>
      <c r="G37" s="51"/>
      <c r="H37" s="51">
        <f>ROUNDDOWN(SUMIF(P30:P36, "1", H30:H36), 1)</f>
        <v>0</v>
      </c>
      <c r="I37" s="51"/>
      <c r="J37" s="51">
        <f>ROUNDDOWN(SUMIF(P30:P36, "1", J30:J36), 1)</f>
        <v>0</v>
      </c>
      <c r="K37" s="51">
        <f t="shared" si="1"/>
        <v>0</v>
      </c>
      <c r="L37" s="46"/>
    </row>
    <row r="38" spans="1:18" ht="20.100000000000001" customHeight="1">
      <c r="A38" s="42"/>
      <c r="B38" s="42"/>
      <c r="C38" s="43"/>
      <c r="D38" s="50"/>
      <c r="E38" s="50"/>
      <c r="F38" s="50"/>
      <c r="G38" s="50"/>
      <c r="H38" s="50"/>
      <c r="I38" s="50"/>
      <c r="J38" s="50"/>
      <c r="K38" s="50"/>
      <c r="L38" s="42"/>
    </row>
    <row r="39" spans="1:18" ht="20.100000000000001" customHeight="1">
      <c r="A39" s="131" t="s">
        <v>298</v>
      </c>
      <c r="B39" s="132"/>
      <c r="C39" s="132"/>
      <c r="D39" s="133"/>
      <c r="E39" s="133"/>
      <c r="F39" s="133"/>
      <c r="G39" s="133"/>
      <c r="H39" s="133"/>
      <c r="I39" s="133"/>
      <c r="J39" s="133"/>
      <c r="K39" s="133"/>
      <c r="L39" s="44"/>
    </row>
    <row r="40" spans="1:18" ht="20.100000000000001" customHeight="1">
      <c r="A40" s="38" t="s">
        <v>133</v>
      </c>
      <c r="B40" s="38" t="s">
        <v>137</v>
      </c>
      <c r="C40" s="39" t="s">
        <v>53</v>
      </c>
      <c r="D40" s="50">
        <v>1.05</v>
      </c>
      <c r="E40" s="50"/>
      <c r="F40" s="50">
        <f>ROUND(D40*E40, 0)</f>
        <v>0</v>
      </c>
      <c r="G40" s="50">
        <v>0</v>
      </c>
      <c r="H40" s="50">
        <f>ROUND(D40*G40, 0)</f>
        <v>0</v>
      </c>
      <c r="I40" s="50">
        <v>0</v>
      </c>
      <c r="J40" s="50">
        <f>ROUNDDOWN(D40*I40, 0)</f>
        <v>0</v>
      </c>
      <c r="K40" s="50">
        <f t="shared" ref="K40:K47" si="2">F40+H40+J40</f>
        <v>0</v>
      </c>
      <c r="L40" s="42"/>
      <c r="N40" s="1" t="s">
        <v>283</v>
      </c>
      <c r="O40" s="1" t="s">
        <v>281</v>
      </c>
      <c r="P40">
        <v>1</v>
      </c>
    </row>
    <row r="41" spans="1:18" ht="20.100000000000001" customHeight="1">
      <c r="A41" s="38" t="s">
        <v>224</v>
      </c>
      <c r="B41" s="38" t="s">
        <v>225</v>
      </c>
      <c r="C41" s="39" t="s">
        <v>226</v>
      </c>
      <c r="D41" s="50">
        <v>8.0000000000000002E-3</v>
      </c>
      <c r="E41" s="50"/>
      <c r="F41" s="50">
        <f>ROUND(D41*E41, 0)</f>
        <v>0</v>
      </c>
      <c r="G41" s="50">
        <v>0</v>
      </c>
      <c r="H41" s="50">
        <f>ROUND(D41*G41, 0)</f>
        <v>0</v>
      </c>
      <c r="I41" s="50">
        <v>0</v>
      </c>
      <c r="J41" s="50">
        <f>ROUNDDOWN(D41*I41, 0)</f>
        <v>0</v>
      </c>
      <c r="K41" s="50">
        <f t="shared" si="2"/>
        <v>0</v>
      </c>
      <c r="L41" s="42"/>
      <c r="N41" s="1" t="s">
        <v>0</v>
      </c>
      <c r="O41" s="1" t="s">
        <v>281</v>
      </c>
      <c r="P41">
        <v>1</v>
      </c>
    </row>
    <row r="42" spans="1:18" ht="20.100000000000001" customHeight="1">
      <c r="A42" s="38" t="s">
        <v>144</v>
      </c>
      <c r="B42" s="38" t="s">
        <v>145</v>
      </c>
      <c r="C42" s="39" t="s">
        <v>146</v>
      </c>
      <c r="D42" s="50">
        <v>3.1E-2</v>
      </c>
      <c r="E42" s="50"/>
      <c r="F42" s="50">
        <f>ROUND(D42*E42, 0)</f>
        <v>0</v>
      </c>
      <c r="G42" s="50">
        <v>0</v>
      </c>
      <c r="H42" s="50">
        <f>ROUND(D42*G42, 0)</f>
        <v>0</v>
      </c>
      <c r="I42" s="50">
        <v>0</v>
      </c>
      <c r="J42" s="50">
        <f>ROUNDDOWN(D42*I42, 0)</f>
        <v>0</v>
      </c>
      <c r="K42" s="50">
        <f t="shared" si="2"/>
        <v>0</v>
      </c>
      <c r="L42" s="42"/>
      <c r="N42" s="1" t="s">
        <v>0</v>
      </c>
      <c r="O42" s="1" t="s">
        <v>281</v>
      </c>
      <c r="P42">
        <v>1</v>
      </c>
    </row>
    <row r="43" spans="1:18" ht="20.100000000000001" customHeight="1">
      <c r="A43" s="38" t="s">
        <v>161</v>
      </c>
      <c r="B43" s="38" t="s">
        <v>162</v>
      </c>
      <c r="C43" s="39" t="s">
        <v>53</v>
      </c>
      <c r="D43" s="50">
        <v>0.21</v>
      </c>
      <c r="E43" s="50"/>
      <c r="F43" s="50">
        <f>ROUND(D43*E43, 0)</f>
        <v>0</v>
      </c>
      <c r="G43" s="50">
        <v>0</v>
      </c>
      <c r="H43" s="50">
        <f>ROUND(D43*G43, 0)</f>
        <v>0</v>
      </c>
      <c r="I43" s="50">
        <v>0</v>
      </c>
      <c r="J43" s="50">
        <f>ROUNDDOWN(D43*I43, 0)</f>
        <v>0</v>
      </c>
      <c r="K43" s="50">
        <f t="shared" si="2"/>
        <v>0</v>
      </c>
      <c r="L43" s="42"/>
      <c r="N43" s="1" t="s">
        <v>0</v>
      </c>
      <c r="O43" s="1" t="s">
        <v>281</v>
      </c>
      <c r="P43">
        <v>1</v>
      </c>
    </row>
    <row r="44" spans="1:18" ht="20.100000000000001" customHeight="1">
      <c r="A44" s="38" t="s">
        <v>296</v>
      </c>
      <c r="B44" s="42" t="str">
        <f>"보온재의 " &amp; M44*100 &amp; "%"</f>
        <v>보온재의 2%</v>
      </c>
      <c r="C44" s="39" t="s">
        <v>1</v>
      </c>
      <c r="D44" s="50">
        <v>1</v>
      </c>
      <c r="E44" s="50"/>
      <c r="F44" s="50">
        <f>ROUND((E44)*M44, 0)</f>
        <v>0</v>
      </c>
      <c r="G44" s="50">
        <v>0</v>
      </c>
      <c r="H44" s="50">
        <v>0</v>
      </c>
      <c r="I44" s="50">
        <v>0</v>
      </c>
      <c r="J44" s="50">
        <v>0</v>
      </c>
      <c r="K44" s="50">
        <f t="shared" si="2"/>
        <v>0</v>
      </c>
      <c r="L44" s="42"/>
      <c r="M44">
        <v>0.02</v>
      </c>
      <c r="O44" s="1" t="s">
        <v>281</v>
      </c>
      <c r="P44">
        <v>1</v>
      </c>
      <c r="Q44" s="1" t="s">
        <v>290</v>
      </c>
      <c r="R44" s="1" t="s">
        <v>297</v>
      </c>
    </row>
    <row r="45" spans="1:18" ht="20.100000000000001" customHeight="1">
      <c r="A45" s="38" t="s">
        <v>248</v>
      </c>
      <c r="B45" s="38" t="s">
        <v>252</v>
      </c>
      <c r="C45" s="39" t="s">
        <v>249</v>
      </c>
      <c r="D45" s="50">
        <v>4.7E-2</v>
      </c>
      <c r="E45" s="50">
        <v>0</v>
      </c>
      <c r="F45" s="50">
        <f>ROUNDDOWN(D45*E45, 0)</f>
        <v>0</v>
      </c>
      <c r="G45" s="50"/>
      <c r="H45" s="50">
        <f>ROUND(D45*G45, 0)</f>
        <v>0</v>
      </c>
      <c r="I45" s="50">
        <v>0</v>
      </c>
      <c r="J45" s="50">
        <f>ROUNDDOWN(D45*I45, 0)</f>
        <v>0</v>
      </c>
      <c r="K45" s="50">
        <f t="shared" si="2"/>
        <v>0</v>
      </c>
      <c r="L45" s="42"/>
      <c r="N45" s="1" t="s">
        <v>280</v>
      </c>
      <c r="O45" s="1" t="s">
        <v>281</v>
      </c>
      <c r="P45">
        <v>1</v>
      </c>
    </row>
    <row r="46" spans="1:18" ht="20.100000000000001" customHeight="1">
      <c r="A46" s="38" t="s">
        <v>248</v>
      </c>
      <c r="B46" s="38" t="s">
        <v>37</v>
      </c>
      <c r="C46" s="39" t="s">
        <v>249</v>
      </c>
      <c r="D46" s="50">
        <v>2.4E-2</v>
      </c>
      <c r="E46" s="50">
        <v>0</v>
      </c>
      <c r="F46" s="50">
        <f>ROUNDDOWN(D46*E46, 0)</f>
        <v>0</v>
      </c>
      <c r="G46" s="50"/>
      <c r="H46" s="50">
        <f>ROUND(D46*G46, 0)</f>
        <v>0</v>
      </c>
      <c r="I46" s="50">
        <v>0</v>
      </c>
      <c r="J46" s="50">
        <f>ROUNDDOWN(D46*I46, 0)</f>
        <v>0</v>
      </c>
      <c r="K46" s="50">
        <f t="shared" si="2"/>
        <v>0</v>
      </c>
      <c r="L46" s="42"/>
      <c r="N46" s="1" t="s">
        <v>280</v>
      </c>
      <c r="O46" s="1" t="s">
        <v>281</v>
      </c>
      <c r="P46">
        <v>1</v>
      </c>
    </row>
    <row r="47" spans="1:18" ht="20.100000000000001" customHeight="1">
      <c r="A47" s="45" t="s">
        <v>48</v>
      </c>
      <c r="B47" s="46"/>
      <c r="C47" s="47"/>
      <c r="D47" s="51"/>
      <c r="E47" s="51"/>
      <c r="F47" s="51">
        <f>ROUNDDOWN(SUMIF(P40:P46, "1", F40:F46), 1)</f>
        <v>0</v>
      </c>
      <c r="G47" s="51"/>
      <c r="H47" s="51">
        <f>ROUNDDOWN(SUMIF(P40:P46, "1", H40:H46), 1)</f>
        <v>0</v>
      </c>
      <c r="I47" s="51"/>
      <c r="J47" s="51">
        <f>ROUNDDOWN(SUMIF(P40:P46, "1", J40:J46), 1)</f>
        <v>0</v>
      </c>
      <c r="K47" s="51">
        <f t="shared" si="2"/>
        <v>0</v>
      </c>
      <c r="L47" s="46"/>
    </row>
    <row r="48" spans="1:18" ht="20.100000000000001" customHeight="1">
      <c r="A48" s="42"/>
      <c r="B48" s="42"/>
      <c r="C48" s="43"/>
      <c r="D48" s="50"/>
      <c r="E48" s="50"/>
      <c r="F48" s="50"/>
      <c r="G48" s="50"/>
      <c r="H48" s="50"/>
      <c r="I48" s="50"/>
      <c r="J48" s="50"/>
      <c r="K48" s="50"/>
      <c r="L48" s="42"/>
    </row>
    <row r="49" spans="1:18" ht="20.100000000000001" customHeight="1">
      <c r="A49" s="131" t="s">
        <v>299</v>
      </c>
      <c r="B49" s="132"/>
      <c r="C49" s="132"/>
      <c r="D49" s="133"/>
      <c r="E49" s="133"/>
      <c r="F49" s="133"/>
      <c r="G49" s="133"/>
      <c r="H49" s="133"/>
      <c r="I49" s="133"/>
      <c r="J49" s="133"/>
      <c r="K49" s="133"/>
      <c r="L49" s="44"/>
    </row>
    <row r="50" spans="1:18" ht="20.100000000000001" customHeight="1">
      <c r="A50" s="38" t="s">
        <v>133</v>
      </c>
      <c r="B50" s="38" t="s">
        <v>138</v>
      </c>
      <c r="C50" s="39" t="s">
        <v>53</v>
      </c>
      <c r="D50" s="50">
        <v>1.05</v>
      </c>
      <c r="E50" s="50"/>
      <c r="F50" s="50">
        <f>ROUND(D50*E50, 0)</f>
        <v>0</v>
      </c>
      <c r="G50" s="50">
        <v>0</v>
      </c>
      <c r="H50" s="50">
        <f>ROUND(D50*G50, 0)</f>
        <v>0</v>
      </c>
      <c r="I50" s="50">
        <v>0</v>
      </c>
      <c r="J50" s="50">
        <f>ROUNDDOWN(D50*I50, 0)</f>
        <v>0</v>
      </c>
      <c r="K50" s="50">
        <f t="shared" ref="K50:K57" si="3">F50+H50+J50</f>
        <v>0</v>
      </c>
      <c r="L50" s="42"/>
      <c r="N50" s="1" t="s">
        <v>283</v>
      </c>
      <c r="O50" s="1" t="s">
        <v>281</v>
      </c>
      <c r="P50">
        <v>1</v>
      </c>
    </row>
    <row r="51" spans="1:18" ht="20.100000000000001" customHeight="1">
      <c r="A51" s="38" t="s">
        <v>224</v>
      </c>
      <c r="B51" s="38" t="s">
        <v>225</v>
      </c>
      <c r="C51" s="39" t="s">
        <v>226</v>
      </c>
      <c r="D51" s="50">
        <v>8.0000000000000002E-3</v>
      </c>
      <c r="E51" s="50"/>
      <c r="F51" s="50">
        <f>ROUND(D51*E51, 0)</f>
        <v>0</v>
      </c>
      <c r="G51" s="50">
        <v>0</v>
      </c>
      <c r="H51" s="50">
        <f>ROUND(D51*G51, 0)</f>
        <v>0</v>
      </c>
      <c r="I51" s="50">
        <v>0</v>
      </c>
      <c r="J51" s="50">
        <f>ROUNDDOWN(D51*I51, 0)</f>
        <v>0</v>
      </c>
      <c r="K51" s="50">
        <f t="shared" si="3"/>
        <v>0</v>
      </c>
      <c r="L51" s="42"/>
      <c r="N51" s="1" t="s">
        <v>0</v>
      </c>
      <c r="O51" s="1" t="s">
        <v>281</v>
      </c>
      <c r="P51">
        <v>1</v>
      </c>
    </row>
    <row r="52" spans="1:18" ht="20.100000000000001" customHeight="1">
      <c r="A52" s="38" t="s">
        <v>144</v>
      </c>
      <c r="B52" s="38" t="s">
        <v>145</v>
      </c>
      <c r="C52" s="39" t="s">
        <v>146</v>
      </c>
      <c r="D52" s="50">
        <v>3.1E-2</v>
      </c>
      <c r="E52" s="50"/>
      <c r="F52" s="50">
        <f>ROUND(D52*E52, 0)</f>
        <v>0</v>
      </c>
      <c r="G52" s="50">
        <v>0</v>
      </c>
      <c r="H52" s="50">
        <f>ROUND(D52*G52, 0)</f>
        <v>0</v>
      </c>
      <c r="I52" s="50">
        <v>0</v>
      </c>
      <c r="J52" s="50">
        <f>ROUNDDOWN(D52*I52, 0)</f>
        <v>0</v>
      </c>
      <c r="K52" s="50">
        <f t="shared" si="3"/>
        <v>0</v>
      </c>
      <c r="L52" s="42"/>
      <c r="N52" s="1" t="s">
        <v>0</v>
      </c>
      <c r="O52" s="1" t="s">
        <v>281</v>
      </c>
      <c r="P52">
        <v>1</v>
      </c>
    </row>
    <row r="53" spans="1:18" ht="20.100000000000001" customHeight="1">
      <c r="A53" s="38" t="s">
        <v>161</v>
      </c>
      <c r="B53" s="38" t="s">
        <v>162</v>
      </c>
      <c r="C53" s="39" t="s">
        <v>53</v>
      </c>
      <c r="D53" s="50">
        <v>0.21</v>
      </c>
      <c r="E53" s="50"/>
      <c r="F53" s="50">
        <f>ROUND(D53*E53, 0)</f>
        <v>0</v>
      </c>
      <c r="G53" s="50">
        <v>0</v>
      </c>
      <c r="H53" s="50">
        <f>ROUND(D53*G53, 0)</f>
        <v>0</v>
      </c>
      <c r="I53" s="50">
        <v>0</v>
      </c>
      <c r="J53" s="50">
        <f>ROUNDDOWN(D53*I53, 0)</f>
        <v>0</v>
      </c>
      <c r="K53" s="50">
        <f t="shared" si="3"/>
        <v>0</v>
      </c>
      <c r="L53" s="42"/>
      <c r="N53" s="1" t="s">
        <v>0</v>
      </c>
      <c r="O53" s="1" t="s">
        <v>281</v>
      </c>
      <c r="P53">
        <v>1</v>
      </c>
    </row>
    <row r="54" spans="1:18" ht="20.100000000000001" customHeight="1">
      <c r="A54" s="38" t="s">
        <v>296</v>
      </c>
      <c r="B54" s="42" t="str">
        <f>"보온재의 " &amp; M54*100 &amp; "%"</f>
        <v>보온재의 2%</v>
      </c>
      <c r="C54" s="39" t="s">
        <v>1</v>
      </c>
      <c r="D54" s="50">
        <v>1</v>
      </c>
      <c r="E54" s="50"/>
      <c r="F54" s="50">
        <f>ROUND((E54)*M54, 0)</f>
        <v>0</v>
      </c>
      <c r="G54" s="50">
        <v>0</v>
      </c>
      <c r="H54" s="50">
        <v>0</v>
      </c>
      <c r="I54" s="50">
        <v>0</v>
      </c>
      <c r="J54" s="50">
        <v>0</v>
      </c>
      <c r="K54" s="50">
        <f t="shared" si="3"/>
        <v>0</v>
      </c>
      <c r="L54" s="42"/>
      <c r="M54">
        <v>0.02</v>
      </c>
      <c r="O54" s="1" t="s">
        <v>281</v>
      </c>
      <c r="P54">
        <v>1</v>
      </c>
      <c r="Q54" s="1" t="s">
        <v>290</v>
      </c>
      <c r="R54" s="1" t="s">
        <v>297</v>
      </c>
    </row>
    <row r="55" spans="1:18" ht="20.100000000000001" customHeight="1">
      <c r="A55" s="38" t="s">
        <v>248</v>
      </c>
      <c r="B55" s="38" t="s">
        <v>252</v>
      </c>
      <c r="C55" s="39" t="s">
        <v>249</v>
      </c>
      <c r="D55" s="50">
        <v>5.5E-2</v>
      </c>
      <c r="E55" s="50"/>
      <c r="F55" s="50">
        <f>ROUNDDOWN(D55*E55, 0)</f>
        <v>0</v>
      </c>
      <c r="G55" s="50"/>
      <c r="H55" s="50">
        <f>ROUNDDOWN(D55*G55, 0)</f>
        <v>0</v>
      </c>
      <c r="I55" s="50">
        <v>0</v>
      </c>
      <c r="J55" s="50">
        <f>ROUNDDOWN(D55*I55, 0)</f>
        <v>0</v>
      </c>
      <c r="K55" s="50">
        <f t="shared" si="3"/>
        <v>0</v>
      </c>
      <c r="L55" s="42"/>
      <c r="N55" s="1" t="s">
        <v>280</v>
      </c>
      <c r="O55" s="1" t="s">
        <v>281</v>
      </c>
      <c r="P55">
        <v>1</v>
      </c>
    </row>
    <row r="56" spans="1:18" ht="20.100000000000001" customHeight="1">
      <c r="A56" s="38" t="s">
        <v>248</v>
      </c>
      <c r="B56" s="38" t="s">
        <v>37</v>
      </c>
      <c r="C56" s="39" t="s">
        <v>249</v>
      </c>
      <c r="D56" s="50">
        <v>2.7E-2</v>
      </c>
      <c r="E56" s="50">
        <v>0</v>
      </c>
      <c r="F56" s="50">
        <f>ROUNDDOWN(D56*E56, 0)</f>
        <v>0</v>
      </c>
      <c r="G56" s="50"/>
      <c r="H56" s="50">
        <f>ROUNDDOWN(D56*G56, 0)</f>
        <v>0</v>
      </c>
      <c r="I56" s="50">
        <v>0</v>
      </c>
      <c r="J56" s="50">
        <f>ROUNDDOWN(D56*I56, 0)</f>
        <v>0</v>
      </c>
      <c r="K56" s="50">
        <f t="shared" si="3"/>
        <v>0</v>
      </c>
      <c r="L56" s="42"/>
      <c r="N56" s="1" t="s">
        <v>280</v>
      </c>
      <c r="O56" s="1" t="s">
        <v>281</v>
      </c>
      <c r="P56">
        <v>1</v>
      </c>
    </row>
    <row r="57" spans="1:18" ht="20.100000000000001" customHeight="1">
      <c r="A57" s="45" t="s">
        <v>48</v>
      </c>
      <c r="B57" s="46"/>
      <c r="C57" s="47"/>
      <c r="D57" s="51"/>
      <c r="E57" s="51"/>
      <c r="F57" s="51">
        <f>ROUNDDOWN(SUMIF(P50:P56, "1", F50:F56), 1)</f>
        <v>0</v>
      </c>
      <c r="G57" s="51"/>
      <c r="H57" s="51">
        <f>ROUNDDOWN(SUMIF(P50:P56, "1", H50:H56), 1)</f>
        <v>0</v>
      </c>
      <c r="I57" s="51"/>
      <c r="J57" s="51">
        <f>ROUNDDOWN(SUMIF(P50:P56, "1", J50:J56), 1)</f>
        <v>0</v>
      </c>
      <c r="K57" s="51">
        <f t="shared" si="3"/>
        <v>0</v>
      </c>
      <c r="L57" s="46"/>
    </row>
    <row r="58" spans="1:18" ht="20.100000000000001" customHeight="1">
      <c r="A58" s="42"/>
      <c r="B58" s="42"/>
      <c r="C58" s="43"/>
      <c r="D58" s="50"/>
      <c r="E58" s="50"/>
      <c r="F58" s="50"/>
      <c r="G58" s="50"/>
      <c r="H58" s="50"/>
      <c r="I58" s="50"/>
      <c r="J58" s="50"/>
      <c r="K58" s="50"/>
      <c r="L58" s="42"/>
    </row>
    <row r="59" spans="1:18" ht="20.100000000000001" customHeight="1">
      <c r="A59" s="131" t="s">
        <v>300</v>
      </c>
      <c r="B59" s="132"/>
      <c r="C59" s="132"/>
      <c r="D59" s="133"/>
      <c r="E59" s="133"/>
      <c r="F59" s="133"/>
      <c r="G59" s="133"/>
      <c r="H59" s="133"/>
      <c r="I59" s="133"/>
      <c r="J59" s="133"/>
      <c r="K59" s="133"/>
      <c r="L59" s="44"/>
    </row>
    <row r="60" spans="1:18" ht="20.100000000000001" customHeight="1">
      <c r="A60" s="38" t="s">
        <v>133</v>
      </c>
      <c r="B60" s="38" t="s">
        <v>134</v>
      </c>
      <c r="C60" s="39" t="s">
        <v>53</v>
      </c>
      <c r="D60" s="50">
        <v>1.05</v>
      </c>
      <c r="E60" s="50"/>
      <c r="F60" s="50">
        <f>ROUNDDOWN(D60*E60, 0)</f>
        <v>0</v>
      </c>
      <c r="G60" s="50">
        <v>0</v>
      </c>
      <c r="H60" s="50">
        <f>ROUNDDOWN(D60*G60, 0)</f>
        <v>0</v>
      </c>
      <c r="I60" s="50">
        <v>0</v>
      </c>
      <c r="J60" s="50">
        <f>ROUNDDOWN(D60*I60, 0)</f>
        <v>0</v>
      </c>
      <c r="K60" s="50">
        <f t="shared" ref="K60:K68" si="4">F60+H60+J60</f>
        <v>0</v>
      </c>
      <c r="L60" s="42"/>
      <c r="N60" s="1" t="s">
        <v>283</v>
      </c>
      <c r="O60" s="1" t="s">
        <v>281</v>
      </c>
      <c r="P60">
        <v>1</v>
      </c>
    </row>
    <row r="61" spans="1:18" ht="20.100000000000001" customHeight="1">
      <c r="A61" s="38" t="s">
        <v>224</v>
      </c>
      <c r="B61" s="38" t="s">
        <v>225</v>
      </c>
      <c r="C61" s="39" t="s">
        <v>226</v>
      </c>
      <c r="D61" s="50">
        <v>1.4E-2</v>
      </c>
      <c r="E61" s="50"/>
      <c r="F61" s="50">
        <f>ROUNDDOWN(D61*E61, 0)</f>
        <v>0</v>
      </c>
      <c r="G61" s="50">
        <v>0</v>
      </c>
      <c r="H61" s="50">
        <f>ROUNDDOWN(D61*G61, 0)</f>
        <v>0</v>
      </c>
      <c r="I61" s="50">
        <v>0</v>
      </c>
      <c r="J61" s="50">
        <f>ROUNDDOWN(D61*I61, 0)</f>
        <v>0</v>
      </c>
      <c r="K61" s="50">
        <f t="shared" si="4"/>
        <v>0</v>
      </c>
      <c r="L61" s="42"/>
      <c r="N61" s="1" t="s">
        <v>0</v>
      </c>
      <c r="O61" s="1" t="s">
        <v>281</v>
      </c>
      <c r="P61">
        <v>1</v>
      </c>
    </row>
    <row r="62" spans="1:18" ht="20.100000000000001" customHeight="1">
      <c r="A62" s="38" t="s">
        <v>144</v>
      </c>
      <c r="B62" s="38" t="s">
        <v>145</v>
      </c>
      <c r="C62" s="39" t="s">
        <v>146</v>
      </c>
      <c r="D62" s="50">
        <v>3.5999999999999997E-2</v>
      </c>
      <c r="E62" s="50"/>
      <c r="F62" s="50">
        <f>ROUNDDOWN(D62*E62, 0)</f>
        <v>0</v>
      </c>
      <c r="G62" s="50">
        <v>0</v>
      </c>
      <c r="H62" s="50">
        <f>ROUNDDOWN(D62*G62, 0)</f>
        <v>0</v>
      </c>
      <c r="I62" s="50">
        <v>0</v>
      </c>
      <c r="J62" s="50">
        <f>ROUNDDOWN(D62*I62, 0)</f>
        <v>0</v>
      </c>
      <c r="K62" s="50">
        <f t="shared" si="4"/>
        <v>0</v>
      </c>
      <c r="L62" s="42"/>
      <c r="N62" s="1" t="s">
        <v>0</v>
      </c>
      <c r="O62" s="1" t="s">
        <v>281</v>
      </c>
      <c r="P62">
        <v>1</v>
      </c>
    </row>
    <row r="63" spans="1:18" ht="20.100000000000001" customHeight="1">
      <c r="A63" s="38" t="s">
        <v>161</v>
      </c>
      <c r="B63" s="38" t="s">
        <v>162</v>
      </c>
      <c r="C63" s="39" t="s">
        <v>53</v>
      </c>
      <c r="D63" s="50">
        <v>0.315</v>
      </c>
      <c r="E63" s="50"/>
      <c r="F63" s="50">
        <f>ROUNDDOWN(D63*E63, 0)</f>
        <v>0</v>
      </c>
      <c r="G63" s="50">
        <v>0</v>
      </c>
      <c r="H63" s="50">
        <f>ROUNDDOWN(D63*G63, 0)</f>
        <v>0</v>
      </c>
      <c r="I63" s="50">
        <v>0</v>
      </c>
      <c r="J63" s="50">
        <f>ROUNDDOWN(D63*I63, 0)</f>
        <v>0</v>
      </c>
      <c r="K63" s="50">
        <f t="shared" si="4"/>
        <v>0</v>
      </c>
      <c r="L63" s="42"/>
      <c r="N63" s="1" t="s">
        <v>0</v>
      </c>
      <c r="O63" s="1" t="s">
        <v>281</v>
      </c>
      <c r="P63">
        <v>1</v>
      </c>
    </row>
    <row r="64" spans="1:18" ht="20.100000000000001" customHeight="1">
      <c r="A64" s="38" t="s">
        <v>296</v>
      </c>
      <c r="B64" s="42" t="str">
        <f>"보온재의 " &amp; M64*100 &amp; "%"</f>
        <v>보온재의 2%</v>
      </c>
      <c r="C64" s="39" t="s">
        <v>1</v>
      </c>
      <c r="D64" s="50">
        <v>1</v>
      </c>
      <c r="E64" s="50"/>
      <c r="F64" s="50">
        <f>ROUNDDOWN((E64)*M64, 0)</f>
        <v>0</v>
      </c>
      <c r="G64" s="50">
        <v>0</v>
      </c>
      <c r="H64" s="50">
        <v>0</v>
      </c>
      <c r="I64" s="50">
        <v>0</v>
      </c>
      <c r="J64" s="50">
        <v>0</v>
      </c>
      <c r="K64" s="50">
        <f t="shared" si="4"/>
        <v>0</v>
      </c>
      <c r="L64" s="42"/>
      <c r="M64">
        <v>0.02</v>
      </c>
      <c r="O64" s="1" t="s">
        <v>281</v>
      </c>
      <c r="P64">
        <v>1</v>
      </c>
      <c r="Q64" s="1" t="s">
        <v>290</v>
      </c>
      <c r="R64" s="1" t="s">
        <v>297</v>
      </c>
    </row>
    <row r="65" spans="1:18" ht="20.100000000000001" customHeight="1">
      <c r="A65" s="38" t="s">
        <v>248</v>
      </c>
      <c r="B65" s="38" t="s">
        <v>252</v>
      </c>
      <c r="C65" s="39" t="s">
        <v>249</v>
      </c>
      <c r="D65" s="50">
        <v>7.8259999999999996E-2</v>
      </c>
      <c r="E65" s="50"/>
      <c r="F65" s="50">
        <f>ROUND(D65*E65, 1)</f>
        <v>0</v>
      </c>
      <c r="G65" s="50"/>
      <c r="H65" s="50">
        <f>ROUNDDOWN(D65*G65, 0)</f>
        <v>0</v>
      </c>
      <c r="I65" s="50">
        <v>0</v>
      </c>
      <c r="J65" s="50">
        <f>ROUNDDOWN(D65*I65, 0)</f>
        <v>0</v>
      </c>
      <c r="K65" s="50">
        <f t="shared" si="4"/>
        <v>0</v>
      </c>
      <c r="L65" s="42"/>
      <c r="N65" s="1" t="s">
        <v>280</v>
      </c>
      <c r="O65" s="1" t="s">
        <v>281</v>
      </c>
      <c r="P65">
        <v>1</v>
      </c>
    </row>
    <row r="66" spans="1:18" ht="20.100000000000001" customHeight="1">
      <c r="A66" s="38" t="s">
        <v>248</v>
      </c>
      <c r="B66" s="38" t="s">
        <v>37</v>
      </c>
      <c r="C66" s="39" t="s">
        <v>249</v>
      </c>
      <c r="D66" s="50">
        <v>7.8259999999999996E-2</v>
      </c>
      <c r="E66" s="50">
        <v>0</v>
      </c>
      <c r="F66" s="50">
        <f>ROUND(D66*E66, 1)</f>
        <v>0</v>
      </c>
      <c r="G66" s="50"/>
      <c r="H66" s="50">
        <f>ROUNDDOWN(D66*G66, 0)</f>
        <v>0</v>
      </c>
      <c r="I66" s="50">
        <v>0</v>
      </c>
      <c r="J66" s="50">
        <f>ROUNDDOWN(D66*I66, 0)</f>
        <v>0</v>
      </c>
      <c r="K66" s="50">
        <f t="shared" si="4"/>
        <v>0</v>
      </c>
      <c r="L66" s="42"/>
      <c r="N66" s="1" t="s">
        <v>280</v>
      </c>
      <c r="O66" s="1" t="s">
        <v>281</v>
      </c>
      <c r="P66">
        <v>1</v>
      </c>
    </row>
    <row r="67" spans="1:18" ht="20.100000000000001" customHeight="1">
      <c r="A67" s="38" t="s">
        <v>301</v>
      </c>
      <c r="B67" s="42"/>
      <c r="C67" s="39" t="s">
        <v>302</v>
      </c>
      <c r="D67" s="50">
        <v>0</v>
      </c>
      <c r="E67" s="50">
        <v>0</v>
      </c>
      <c r="F67" s="50">
        <f>ROUNDDOWN(D67*E67, 0)</f>
        <v>0</v>
      </c>
      <c r="G67" s="50">
        <v>0</v>
      </c>
      <c r="H67" s="50">
        <f>ROUNDDOWN(D67*G67, 0)</f>
        <v>0</v>
      </c>
      <c r="I67" s="50">
        <v>0</v>
      </c>
      <c r="J67" s="50">
        <f>ROUNDDOWN(D67*I67, 0)</f>
        <v>0</v>
      </c>
      <c r="K67" s="50">
        <f t="shared" si="4"/>
        <v>0</v>
      </c>
      <c r="L67" s="42"/>
    </row>
    <row r="68" spans="1:18" ht="20.100000000000001" customHeight="1">
      <c r="A68" s="45" t="s">
        <v>48</v>
      </c>
      <c r="B68" s="46"/>
      <c r="C68" s="47"/>
      <c r="D68" s="51"/>
      <c r="E68" s="51"/>
      <c r="F68" s="51">
        <f>ROUNDDOWN(SUMIF(P60:P67, "1", F60:F67), 1)</f>
        <v>0</v>
      </c>
      <c r="G68" s="51"/>
      <c r="H68" s="51">
        <f>ROUNDDOWN(SUMIF(P60:P67, "1", H60:H67), 1)</f>
        <v>0</v>
      </c>
      <c r="I68" s="51"/>
      <c r="J68" s="51">
        <f>ROUNDDOWN(SUMIF(P60:P67, "1", J60:J67), 1)</f>
        <v>0</v>
      </c>
      <c r="K68" s="51">
        <f t="shared" si="4"/>
        <v>0</v>
      </c>
      <c r="L68" s="46"/>
    </row>
    <row r="69" spans="1:18" ht="20.100000000000001" customHeight="1">
      <c r="A69" s="42"/>
      <c r="B69" s="42"/>
      <c r="C69" s="43"/>
      <c r="D69" s="50"/>
      <c r="E69" s="50"/>
      <c r="F69" s="50"/>
      <c r="G69" s="50"/>
      <c r="H69" s="50"/>
      <c r="I69" s="50"/>
      <c r="J69" s="50"/>
      <c r="K69" s="50"/>
      <c r="L69" s="42"/>
    </row>
    <row r="70" spans="1:18" ht="20.100000000000001" customHeight="1">
      <c r="A70" s="131" t="s">
        <v>303</v>
      </c>
      <c r="B70" s="132"/>
      <c r="C70" s="132"/>
      <c r="D70" s="133"/>
      <c r="E70" s="133"/>
      <c r="F70" s="133"/>
      <c r="G70" s="133"/>
      <c r="H70" s="133"/>
      <c r="I70" s="133"/>
      <c r="J70" s="133"/>
      <c r="K70" s="133"/>
      <c r="L70" s="44"/>
    </row>
    <row r="71" spans="1:18" ht="20.100000000000001" customHeight="1">
      <c r="A71" s="38" t="s">
        <v>133</v>
      </c>
      <c r="B71" s="38" t="s">
        <v>139</v>
      </c>
      <c r="C71" s="39" t="s">
        <v>53</v>
      </c>
      <c r="D71" s="50">
        <v>1.05</v>
      </c>
      <c r="E71" s="50"/>
      <c r="F71" s="50">
        <f>ROUND(D71*E71, 0)</f>
        <v>0</v>
      </c>
      <c r="G71" s="50">
        <v>0</v>
      </c>
      <c r="H71" s="50">
        <f>ROUND(D71*G71, 0)</f>
        <v>0</v>
      </c>
      <c r="I71" s="50">
        <v>0</v>
      </c>
      <c r="J71" s="50">
        <f>ROUNDDOWN(D71*I71, 0)</f>
        <v>0</v>
      </c>
      <c r="K71" s="50">
        <f t="shared" ref="K71:K78" si="5">F71+H71+J71</f>
        <v>0</v>
      </c>
      <c r="L71" s="42"/>
      <c r="N71" s="1" t="s">
        <v>283</v>
      </c>
      <c r="O71" s="1" t="s">
        <v>281</v>
      </c>
      <c r="P71">
        <v>1</v>
      </c>
    </row>
    <row r="72" spans="1:18" ht="20.100000000000001" customHeight="1">
      <c r="A72" s="38" t="s">
        <v>224</v>
      </c>
      <c r="B72" s="38" t="s">
        <v>225</v>
      </c>
      <c r="C72" s="39" t="s">
        <v>226</v>
      </c>
      <c r="D72" s="50">
        <v>8.0000000000000002E-3</v>
      </c>
      <c r="E72" s="50"/>
      <c r="F72" s="50">
        <f>ROUND(D72*E72, 0)</f>
        <v>0</v>
      </c>
      <c r="G72" s="50">
        <v>0</v>
      </c>
      <c r="H72" s="50">
        <f>ROUND(D72*G72, 0)</f>
        <v>0</v>
      </c>
      <c r="I72" s="50">
        <v>0</v>
      </c>
      <c r="J72" s="50">
        <f>ROUNDDOWN(D72*I72, 0)</f>
        <v>0</v>
      </c>
      <c r="K72" s="50">
        <f t="shared" si="5"/>
        <v>0</v>
      </c>
      <c r="L72" s="42"/>
      <c r="N72" s="1" t="s">
        <v>0</v>
      </c>
      <c r="O72" s="1" t="s">
        <v>281</v>
      </c>
      <c r="P72">
        <v>1</v>
      </c>
    </row>
    <row r="73" spans="1:18" ht="20.100000000000001" customHeight="1">
      <c r="A73" s="38" t="s">
        <v>144</v>
      </c>
      <c r="B73" s="38" t="s">
        <v>145</v>
      </c>
      <c r="C73" s="39" t="s">
        <v>146</v>
      </c>
      <c r="D73" s="50">
        <v>3.1E-2</v>
      </c>
      <c r="E73" s="50"/>
      <c r="F73" s="50">
        <f>ROUND(D73*E73, 0)</f>
        <v>0</v>
      </c>
      <c r="G73" s="50">
        <v>0</v>
      </c>
      <c r="H73" s="50">
        <f>ROUND(D73*G73, 0)</f>
        <v>0</v>
      </c>
      <c r="I73" s="50">
        <v>0</v>
      </c>
      <c r="J73" s="50">
        <f>ROUNDDOWN(D73*I73, 0)</f>
        <v>0</v>
      </c>
      <c r="K73" s="50">
        <f t="shared" si="5"/>
        <v>0</v>
      </c>
      <c r="L73" s="42"/>
      <c r="N73" s="1" t="s">
        <v>0</v>
      </c>
      <c r="O73" s="1" t="s">
        <v>281</v>
      </c>
      <c r="P73">
        <v>1</v>
      </c>
    </row>
    <row r="74" spans="1:18" ht="20.100000000000001" customHeight="1">
      <c r="A74" s="38" t="s">
        <v>161</v>
      </c>
      <c r="B74" s="38" t="s">
        <v>162</v>
      </c>
      <c r="C74" s="39" t="s">
        <v>53</v>
      </c>
      <c r="D74" s="50">
        <v>0.21</v>
      </c>
      <c r="E74" s="50"/>
      <c r="F74" s="50">
        <f>ROUND(D74*E74, 0)</f>
        <v>0</v>
      </c>
      <c r="G74" s="50">
        <v>0</v>
      </c>
      <c r="H74" s="50">
        <f>ROUND(D74*G74, 0)</f>
        <v>0</v>
      </c>
      <c r="I74" s="50">
        <v>0</v>
      </c>
      <c r="J74" s="50">
        <f>ROUNDDOWN(D74*I74, 0)</f>
        <v>0</v>
      </c>
      <c r="K74" s="50">
        <f t="shared" si="5"/>
        <v>0</v>
      </c>
      <c r="L74" s="42"/>
      <c r="N74" s="1" t="s">
        <v>0</v>
      </c>
      <c r="O74" s="1" t="s">
        <v>281</v>
      </c>
      <c r="P74">
        <v>1</v>
      </c>
    </row>
    <row r="75" spans="1:18" ht="20.100000000000001" customHeight="1">
      <c r="A75" s="38" t="s">
        <v>296</v>
      </c>
      <c r="B75" s="42" t="str">
        <f>"보온재의 " &amp; M75*100 &amp; "%"</f>
        <v>보온재의 2%</v>
      </c>
      <c r="C75" s="39" t="s">
        <v>1</v>
      </c>
      <c r="D75" s="50">
        <v>1</v>
      </c>
      <c r="E75" s="50"/>
      <c r="F75" s="50">
        <f>ROUND((E75)*M75, 0)</f>
        <v>0</v>
      </c>
      <c r="G75" s="50">
        <v>0</v>
      </c>
      <c r="H75" s="50">
        <v>0</v>
      </c>
      <c r="I75" s="50">
        <v>0</v>
      </c>
      <c r="J75" s="50">
        <v>0</v>
      </c>
      <c r="K75" s="50">
        <f t="shared" si="5"/>
        <v>0</v>
      </c>
      <c r="L75" s="42"/>
      <c r="M75">
        <v>0.02</v>
      </c>
      <c r="O75" s="1" t="s">
        <v>281</v>
      </c>
      <c r="P75">
        <v>1</v>
      </c>
      <c r="Q75" s="1" t="s">
        <v>290</v>
      </c>
      <c r="R75" s="1" t="s">
        <v>297</v>
      </c>
    </row>
    <row r="76" spans="1:18" ht="20.100000000000001" customHeight="1">
      <c r="A76" s="38" t="s">
        <v>248</v>
      </c>
      <c r="B76" s="38" t="s">
        <v>37</v>
      </c>
      <c r="C76" s="39" t="s">
        <v>249</v>
      </c>
      <c r="D76" s="50">
        <v>6.7000000000000004E-2</v>
      </c>
      <c r="E76" s="50"/>
      <c r="F76" s="50">
        <f>ROUNDDOWN(D76*E76, 0)</f>
        <v>0</v>
      </c>
      <c r="G76" s="50"/>
      <c r="H76" s="50">
        <f>ROUND(D76*G76, 0)</f>
        <v>0</v>
      </c>
      <c r="I76" s="50">
        <v>0</v>
      </c>
      <c r="J76" s="50">
        <f>ROUNDDOWN(D76*I76, 0)</f>
        <v>0</v>
      </c>
      <c r="K76" s="50">
        <f t="shared" si="5"/>
        <v>0</v>
      </c>
      <c r="L76" s="42"/>
      <c r="N76" s="1" t="s">
        <v>280</v>
      </c>
      <c r="O76" s="1" t="s">
        <v>281</v>
      </c>
      <c r="P76">
        <v>1</v>
      </c>
    </row>
    <row r="77" spans="1:18" ht="20.100000000000001" customHeight="1">
      <c r="A77" s="38" t="s">
        <v>248</v>
      </c>
      <c r="B77" s="38" t="s">
        <v>252</v>
      </c>
      <c r="C77" s="39" t="s">
        <v>249</v>
      </c>
      <c r="D77" s="50">
        <v>3.3000000000000002E-2</v>
      </c>
      <c r="E77" s="50">
        <v>0</v>
      </c>
      <c r="F77" s="50">
        <f>ROUNDDOWN(D77*E77, 0)</f>
        <v>0</v>
      </c>
      <c r="G77" s="50"/>
      <c r="H77" s="50">
        <f>ROUND(D77*G77, 0)</f>
        <v>0</v>
      </c>
      <c r="I77" s="50">
        <v>0</v>
      </c>
      <c r="J77" s="50">
        <f>ROUNDDOWN(D77*I77, 0)</f>
        <v>0</v>
      </c>
      <c r="K77" s="50">
        <f t="shared" si="5"/>
        <v>0</v>
      </c>
      <c r="L77" s="42"/>
      <c r="N77" s="1" t="s">
        <v>280</v>
      </c>
      <c r="O77" s="1" t="s">
        <v>281</v>
      </c>
      <c r="P77">
        <v>1</v>
      </c>
    </row>
    <row r="78" spans="1:18" ht="20.100000000000001" customHeight="1">
      <c r="A78" s="45" t="s">
        <v>48</v>
      </c>
      <c r="B78" s="46"/>
      <c r="C78" s="47"/>
      <c r="D78" s="51"/>
      <c r="E78" s="51"/>
      <c r="F78" s="51">
        <f>ROUNDDOWN(SUMIF(P71:P77, "1", F71:F77), 1)</f>
        <v>0</v>
      </c>
      <c r="G78" s="51"/>
      <c r="H78" s="51">
        <f>ROUNDDOWN(SUMIF(P71:P77, "1", H71:H77), 1)</f>
        <v>0</v>
      </c>
      <c r="I78" s="51"/>
      <c r="J78" s="51">
        <f>ROUNDDOWN(SUMIF(P71:P77, "1", J71:J77), 1)</f>
        <v>0</v>
      </c>
      <c r="K78" s="51">
        <f t="shared" si="5"/>
        <v>0</v>
      </c>
      <c r="L78" s="46"/>
    </row>
    <row r="79" spans="1:18" ht="20.100000000000001" customHeight="1">
      <c r="A79" s="42"/>
      <c r="B79" s="42"/>
      <c r="C79" s="43"/>
      <c r="D79" s="50"/>
      <c r="E79" s="50"/>
      <c r="F79" s="50"/>
      <c r="G79" s="50"/>
      <c r="H79" s="50"/>
      <c r="I79" s="50"/>
      <c r="J79" s="50"/>
      <c r="K79" s="50"/>
      <c r="L79" s="42"/>
    </row>
    <row r="80" spans="1:18" ht="20.100000000000001" customHeight="1">
      <c r="A80" s="131" t="s">
        <v>304</v>
      </c>
      <c r="B80" s="132"/>
      <c r="C80" s="132"/>
      <c r="D80" s="133"/>
      <c r="E80" s="133"/>
      <c r="F80" s="133"/>
      <c r="G80" s="133"/>
      <c r="H80" s="133"/>
      <c r="I80" s="133"/>
      <c r="J80" s="133"/>
      <c r="K80" s="133"/>
      <c r="L80" s="44"/>
    </row>
    <row r="81" spans="1:19" ht="20.100000000000001" customHeight="1">
      <c r="A81" s="38" t="s">
        <v>133</v>
      </c>
      <c r="B81" s="38" t="s">
        <v>135</v>
      </c>
      <c r="C81" s="39" t="s">
        <v>53</v>
      </c>
      <c r="D81" s="50">
        <v>1.05</v>
      </c>
      <c r="E81" s="50"/>
      <c r="F81" s="50">
        <f>ROUNDDOWN(D81*E81, 0)</f>
        <v>0</v>
      </c>
      <c r="G81" s="50">
        <v>0</v>
      </c>
      <c r="H81" s="50">
        <f>ROUNDDOWN(D81*G81, 0)</f>
        <v>0</v>
      </c>
      <c r="I81" s="50">
        <v>0</v>
      </c>
      <c r="J81" s="50">
        <f>ROUNDDOWN(D81*I81, 0)</f>
        <v>0</v>
      </c>
      <c r="K81" s="50">
        <f t="shared" ref="K81:K88" si="6">F81+H81+J81</f>
        <v>0</v>
      </c>
      <c r="L81" s="42"/>
      <c r="N81" s="1" t="s">
        <v>283</v>
      </c>
      <c r="O81" s="1" t="s">
        <v>281</v>
      </c>
      <c r="P81">
        <v>1</v>
      </c>
    </row>
    <row r="82" spans="1:19" ht="20.100000000000001" customHeight="1">
      <c r="A82" s="38" t="s">
        <v>224</v>
      </c>
      <c r="B82" s="38" t="s">
        <v>225</v>
      </c>
      <c r="C82" s="39" t="s">
        <v>226</v>
      </c>
      <c r="D82" s="50">
        <v>1.4999999999999999E-2</v>
      </c>
      <c r="E82" s="50"/>
      <c r="F82" s="50">
        <f>ROUNDDOWN(D82*E82, 0)</f>
        <v>0</v>
      </c>
      <c r="G82" s="50">
        <v>0</v>
      </c>
      <c r="H82" s="50">
        <f>ROUNDDOWN(D82*G82, 0)</f>
        <v>0</v>
      </c>
      <c r="I82" s="50">
        <v>0</v>
      </c>
      <c r="J82" s="50">
        <f>ROUNDDOWN(D82*I82, 0)</f>
        <v>0</v>
      </c>
      <c r="K82" s="50">
        <f t="shared" si="6"/>
        <v>0</v>
      </c>
      <c r="L82" s="42"/>
      <c r="N82" s="1" t="s">
        <v>0</v>
      </c>
      <c r="O82" s="1" t="s">
        <v>281</v>
      </c>
      <c r="P82">
        <v>1</v>
      </c>
    </row>
    <row r="83" spans="1:19" ht="20.100000000000001" customHeight="1">
      <c r="A83" s="38" t="s">
        <v>144</v>
      </c>
      <c r="B83" s="38" t="s">
        <v>145</v>
      </c>
      <c r="C83" s="39" t="s">
        <v>146</v>
      </c>
      <c r="D83" s="50">
        <v>3.7999999999999999E-2</v>
      </c>
      <c r="E83" s="50"/>
      <c r="F83" s="50">
        <f>ROUNDDOWN(D83*E83, 0)</f>
        <v>0</v>
      </c>
      <c r="G83" s="50">
        <v>0</v>
      </c>
      <c r="H83" s="50">
        <f>ROUNDDOWN(D83*G83, 0)</f>
        <v>0</v>
      </c>
      <c r="I83" s="50">
        <v>0</v>
      </c>
      <c r="J83" s="50">
        <f>ROUNDDOWN(D83*I83, 0)</f>
        <v>0</v>
      </c>
      <c r="K83" s="50">
        <f t="shared" si="6"/>
        <v>0</v>
      </c>
      <c r="L83" s="42"/>
      <c r="N83" s="1" t="s">
        <v>0</v>
      </c>
      <c r="O83" s="1" t="s">
        <v>281</v>
      </c>
      <c r="P83">
        <v>1</v>
      </c>
    </row>
    <row r="84" spans="1:19" ht="20.100000000000001" customHeight="1">
      <c r="A84" s="38" t="s">
        <v>161</v>
      </c>
      <c r="B84" s="38" t="s">
        <v>162</v>
      </c>
      <c r="C84" s="39" t="s">
        <v>53</v>
      </c>
      <c r="D84" s="50">
        <v>0.35499999999999998</v>
      </c>
      <c r="E84" s="50"/>
      <c r="F84" s="50">
        <f>ROUNDDOWN(D84*E84, 0)</f>
        <v>0</v>
      </c>
      <c r="G84" s="50">
        <v>0</v>
      </c>
      <c r="H84" s="50">
        <f>ROUNDDOWN(D84*G84, 0)</f>
        <v>0</v>
      </c>
      <c r="I84" s="50">
        <v>0</v>
      </c>
      <c r="J84" s="50">
        <f>ROUNDDOWN(D84*I84, 0)</f>
        <v>0</v>
      </c>
      <c r="K84" s="50">
        <f t="shared" si="6"/>
        <v>0</v>
      </c>
      <c r="L84" s="42"/>
      <c r="N84" s="1" t="s">
        <v>0</v>
      </c>
      <c r="O84" s="1" t="s">
        <v>281</v>
      </c>
      <c r="P84">
        <v>1</v>
      </c>
    </row>
    <row r="85" spans="1:19" ht="20.100000000000001" customHeight="1">
      <c r="A85" s="38" t="s">
        <v>296</v>
      </c>
      <c r="B85" s="42" t="str">
        <f>"보온재의 " &amp; M85*100 &amp; "%"</f>
        <v>보온재의 2%</v>
      </c>
      <c r="C85" s="39" t="s">
        <v>1</v>
      </c>
      <c r="D85" s="50">
        <v>1</v>
      </c>
      <c r="E85" s="50"/>
      <c r="F85" s="50">
        <f>ROUNDDOWN((E85)*M85, 0)</f>
        <v>0</v>
      </c>
      <c r="G85" s="50"/>
      <c r="H85" s="50">
        <v>0</v>
      </c>
      <c r="I85" s="50">
        <v>0</v>
      </c>
      <c r="J85" s="50">
        <v>0</v>
      </c>
      <c r="K85" s="50">
        <f t="shared" si="6"/>
        <v>0</v>
      </c>
      <c r="L85" s="42"/>
      <c r="M85">
        <v>0.02</v>
      </c>
      <c r="O85" s="1" t="s">
        <v>281</v>
      </c>
      <c r="P85">
        <v>1</v>
      </c>
      <c r="Q85" s="1" t="s">
        <v>290</v>
      </c>
      <c r="R85" s="1" t="s">
        <v>297</v>
      </c>
    </row>
    <row r="86" spans="1:19" ht="20.100000000000001" customHeight="1">
      <c r="A86" s="38" t="s">
        <v>248</v>
      </c>
      <c r="B86" s="38" t="s">
        <v>252</v>
      </c>
      <c r="C86" s="39" t="s">
        <v>249</v>
      </c>
      <c r="D86" s="50">
        <v>9.5000000000000001E-2</v>
      </c>
      <c r="E86" s="50"/>
      <c r="F86" s="50">
        <f>ROUNDDOWN(D86*E86, 0)</f>
        <v>0</v>
      </c>
      <c r="G86" s="50"/>
      <c r="H86" s="50">
        <f>ROUND(D86*G86, 0)</f>
        <v>0</v>
      </c>
      <c r="I86" s="50">
        <v>0</v>
      </c>
      <c r="J86" s="50">
        <f>ROUNDDOWN(D86*I86, 0)</f>
        <v>0</v>
      </c>
      <c r="K86" s="50">
        <f t="shared" si="6"/>
        <v>0</v>
      </c>
      <c r="L86" s="42"/>
      <c r="N86" s="1" t="s">
        <v>280</v>
      </c>
      <c r="O86" s="1" t="s">
        <v>281</v>
      </c>
      <c r="P86">
        <v>1</v>
      </c>
    </row>
    <row r="87" spans="1:19" ht="20.100000000000001" customHeight="1">
      <c r="A87" s="38" t="s">
        <v>248</v>
      </c>
      <c r="B87" s="38" t="s">
        <v>37</v>
      </c>
      <c r="C87" s="39" t="s">
        <v>249</v>
      </c>
      <c r="D87" s="50">
        <v>4.7E-2</v>
      </c>
      <c r="E87" s="50">
        <v>0</v>
      </c>
      <c r="F87" s="50">
        <f>ROUNDDOWN(D87*E87, 0)</f>
        <v>0</v>
      </c>
      <c r="G87" s="50"/>
      <c r="H87" s="50">
        <f>ROUND(D87*G87, 0)</f>
        <v>0</v>
      </c>
      <c r="I87" s="50">
        <v>0</v>
      </c>
      <c r="J87" s="50">
        <f>ROUNDDOWN(D87*I87, 0)</f>
        <v>0</v>
      </c>
      <c r="K87" s="50">
        <f t="shared" si="6"/>
        <v>0</v>
      </c>
      <c r="L87" s="42"/>
      <c r="N87" s="1" t="s">
        <v>280</v>
      </c>
      <c r="O87" s="1" t="s">
        <v>281</v>
      </c>
      <c r="P87">
        <v>1</v>
      </c>
    </row>
    <row r="88" spans="1:19" ht="20.100000000000001" customHeight="1">
      <c r="A88" s="45" t="s">
        <v>48</v>
      </c>
      <c r="B88" s="46"/>
      <c r="C88" s="47"/>
      <c r="D88" s="51"/>
      <c r="E88" s="51"/>
      <c r="F88" s="51">
        <f>ROUNDDOWN(SUMIF(P81:P87, "1", F81:F87), 1)</f>
        <v>0</v>
      </c>
      <c r="G88" s="51"/>
      <c r="H88" s="51">
        <f>ROUNDDOWN(SUMIF(P81:P87, "1", H81:H87), 1)</f>
        <v>0</v>
      </c>
      <c r="I88" s="51"/>
      <c r="J88" s="51">
        <f>ROUNDDOWN(SUMIF(P81:P87, "1", J81:J87), 1)</f>
        <v>0</v>
      </c>
      <c r="K88" s="51">
        <f t="shared" si="6"/>
        <v>0</v>
      </c>
      <c r="L88" s="46"/>
    </row>
    <row r="89" spans="1:19" ht="20.100000000000001" customHeight="1">
      <c r="A89" s="42"/>
      <c r="B89" s="42"/>
      <c r="C89" s="43"/>
      <c r="D89" s="50"/>
      <c r="E89" s="50"/>
      <c r="F89" s="50"/>
      <c r="G89" s="50"/>
      <c r="H89" s="50"/>
      <c r="I89" s="50"/>
      <c r="J89" s="50"/>
      <c r="K89" s="50"/>
      <c r="L89" s="42"/>
    </row>
    <row r="90" spans="1:19" ht="20.100000000000001" customHeight="1">
      <c r="A90" s="131" t="s">
        <v>305</v>
      </c>
      <c r="B90" s="132"/>
      <c r="C90" s="132"/>
      <c r="D90" s="133"/>
      <c r="E90" s="133"/>
      <c r="F90" s="133"/>
      <c r="G90" s="133"/>
      <c r="H90" s="133"/>
      <c r="I90" s="133"/>
      <c r="J90" s="133"/>
      <c r="K90" s="133"/>
      <c r="L90" s="44"/>
    </row>
    <row r="91" spans="1:19" ht="20.100000000000001" customHeight="1">
      <c r="A91" s="38" t="s">
        <v>248</v>
      </c>
      <c r="B91" s="38" t="s">
        <v>256</v>
      </c>
      <c r="C91" s="39" t="s">
        <v>249</v>
      </c>
      <c r="D91" s="50">
        <v>0.152</v>
      </c>
      <c r="E91" s="50">
        <v>0</v>
      </c>
      <c r="F91" s="50">
        <f>ROUND(D91*E91, 0)</f>
        <v>0</v>
      </c>
      <c r="G91" s="50"/>
      <c r="H91" s="50">
        <f>ROUND(D91*G91, 0)</f>
        <v>0</v>
      </c>
      <c r="I91" s="50">
        <v>0</v>
      </c>
      <c r="J91" s="50">
        <f>ROUND(D91*I91, 0)</f>
        <v>0</v>
      </c>
      <c r="K91" s="50">
        <f>F91+H91+J91</f>
        <v>0</v>
      </c>
      <c r="L91" s="42"/>
      <c r="N91" s="1" t="s">
        <v>280</v>
      </c>
      <c r="O91" s="1" t="s">
        <v>281</v>
      </c>
      <c r="P91">
        <v>1</v>
      </c>
    </row>
    <row r="92" spans="1:19" ht="20.100000000000001" customHeight="1">
      <c r="A92" s="38" t="s">
        <v>248</v>
      </c>
      <c r="B92" s="38" t="s">
        <v>37</v>
      </c>
      <c r="C92" s="39" t="s">
        <v>249</v>
      </c>
      <c r="D92" s="50">
        <v>0.152</v>
      </c>
      <c r="E92" s="50"/>
      <c r="F92" s="50">
        <f>ROUND(D92*E92, 0)</f>
        <v>0</v>
      </c>
      <c r="G92" s="50"/>
      <c r="H92" s="50">
        <f>ROUND(D92*G92, 0)</f>
        <v>0</v>
      </c>
      <c r="I92" s="50">
        <v>0</v>
      </c>
      <c r="J92" s="50">
        <f>ROUND(D92*I92, 0)</f>
        <v>0</v>
      </c>
      <c r="K92" s="50">
        <f>F92+H92+J92</f>
        <v>0</v>
      </c>
      <c r="L92" s="42"/>
      <c r="N92" s="1" t="s">
        <v>280</v>
      </c>
      <c r="O92" s="1" t="s">
        <v>281</v>
      </c>
      <c r="P92">
        <v>1</v>
      </c>
    </row>
    <row r="93" spans="1:19" ht="20.100000000000001" customHeight="1">
      <c r="A93" s="38" t="s">
        <v>282</v>
      </c>
      <c r="B93" s="42" t="str">
        <f>"노무비의 " &amp; M93*100 &amp; "%"</f>
        <v>노무비의 2%</v>
      </c>
      <c r="C93" s="39" t="s">
        <v>1</v>
      </c>
      <c r="D93" s="50">
        <v>1</v>
      </c>
      <c r="E93" s="50"/>
      <c r="F93" s="50">
        <f>ROUNDDOWN((E93)*M93, 0)</f>
        <v>0</v>
      </c>
      <c r="G93" s="50">
        <v>0</v>
      </c>
      <c r="H93" s="50">
        <v>0</v>
      </c>
      <c r="I93" s="50">
        <v>0</v>
      </c>
      <c r="J93" s="50">
        <v>0</v>
      </c>
      <c r="K93" s="50">
        <f>F93+H93+J93</f>
        <v>0</v>
      </c>
      <c r="L93" s="42"/>
      <c r="M93">
        <v>0.02</v>
      </c>
      <c r="O93" s="1" t="s">
        <v>281</v>
      </c>
      <c r="P93">
        <v>1</v>
      </c>
      <c r="Q93" s="1" t="s">
        <v>284</v>
      </c>
      <c r="R93" s="1" t="s">
        <v>285</v>
      </c>
      <c r="S93" s="1" t="s">
        <v>294</v>
      </c>
    </row>
    <row r="94" spans="1:19" ht="20.100000000000001" customHeight="1">
      <c r="A94" s="45" t="s">
        <v>48</v>
      </c>
      <c r="B94" s="46"/>
      <c r="C94" s="47"/>
      <c r="D94" s="51"/>
      <c r="E94" s="51"/>
      <c r="F94" s="51">
        <f>ROUNDDOWN(SUMIF(P91:P93, "1", F91:F93), 0)</f>
        <v>0</v>
      </c>
      <c r="G94" s="51"/>
      <c r="H94" s="51">
        <f>ROUNDDOWN(SUMIF(P91:P93, "1", H91:H93), 0)</f>
        <v>0</v>
      </c>
      <c r="I94" s="51"/>
      <c r="J94" s="51">
        <f>ROUNDDOWN(SUMIF(P91:P93, "1", J91:J93), 0)</f>
        <v>0</v>
      </c>
      <c r="K94" s="51">
        <f>F94+H94+J94</f>
        <v>0</v>
      </c>
      <c r="L94" s="46"/>
    </row>
    <row r="95" spans="1:19" ht="20.100000000000001" customHeight="1">
      <c r="A95" s="42"/>
      <c r="B95" s="42"/>
      <c r="C95" s="43"/>
      <c r="D95" s="50"/>
      <c r="E95" s="50"/>
      <c r="F95" s="50"/>
      <c r="G95" s="50"/>
      <c r="H95" s="50"/>
      <c r="I95" s="50"/>
      <c r="J95" s="50"/>
      <c r="K95" s="50"/>
      <c r="L95" s="42"/>
    </row>
    <row r="96" spans="1:19" ht="20.100000000000001" customHeight="1">
      <c r="A96" s="131" t="s">
        <v>306</v>
      </c>
      <c r="B96" s="132"/>
      <c r="C96" s="132"/>
      <c r="D96" s="133"/>
      <c r="E96" s="133"/>
      <c r="F96" s="133"/>
      <c r="G96" s="133"/>
      <c r="H96" s="133"/>
      <c r="I96" s="133"/>
      <c r="J96" s="133"/>
      <c r="K96" s="133"/>
      <c r="L96" s="44"/>
    </row>
    <row r="97" spans="1:19" ht="20.100000000000001" customHeight="1">
      <c r="A97" s="38" t="s">
        <v>248</v>
      </c>
      <c r="B97" s="38" t="s">
        <v>256</v>
      </c>
      <c r="C97" s="39" t="s">
        <v>249</v>
      </c>
      <c r="D97" s="50">
        <v>0.21099999999999999</v>
      </c>
      <c r="E97" s="50">
        <v>0</v>
      </c>
      <c r="F97" s="50">
        <f>ROUND(D97*E97, 0)</f>
        <v>0</v>
      </c>
      <c r="G97" s="50"/>
      <c r="H97" s="50">
        <f>ROUND(D97*G97, 0)</f>
        <v>0</v>
      </c>
      <c r="I97" s="50">
        <v>0</v>
      </c>
      <c r="J97" s="50">
        <f>ROUND(D97*I97, 0)</f>
        <v>0</v>
      </c>
      <c r="K97" s="50">
        <f>F97+H97+J97</f>
        <v>0</v>
      </c>
      <c r="L97" s="42"/>
      <c r="N97" s="1" t="s">
        <v>280</v>
      </c>
      <c r="O97" s="1" t="s">
        <v>281</v>
      </c>
      <c r="P97">
        <v>1</v>
      </c>
    </row>
    <row r="98" spans="1:19" ht="20.100000000000001" customHeight="1">
      <c r="A98" s="38" t="s">
        <v>248</v>
      </c>
      <c r="B98" s="38" t="s">
        <v>37</v>
      </c>
      <c r="C98" s="39" t="s">
        <v>249</v>
      </c>
      <c r="D98" s="50">
        <v>0.21099999999999999</v>
      </c>
      <c r="E98" s="50">
        <v>0</v>
      </c>
      <c r="F98" s="50">
        <f>ROUND(D98*E98, 0)</f>
        <v>0</v>
      </c>
      <c r="G98" s="50"/>
      <c r="H98" s="50">
        <f>ROUND(D98*G98, 0)</f>
        <v>0</v>
      </c>
      <c r="I98" s="50">
        <v>0</v>
      </c>
      <c r="J98" s="50">
        <f>ROUND(D98*I98, 0)</f>
        <v>0</v>
      </c>
      <c r="K98" s="50">
        <f>F98+H98+J98</f>
        <v>0</v>
      </c>
      <c r="L98" s="42"/>
      <c r="N98" s="1" t="s">
        <v>280</v>
      </c>
      <c r="O98" s="1" t="s">
        <v>281</v>
      </c>
      <c r="P98">
        <v>1</v>
      </c>
    </row>
    <row r="99" spans="1:19" ht="20.100000000000001" customHeight="1">
      <c r="A99" s="38" t="s">
        <v>282</v>
      </c>
      <c r="B99" s="42" t="str">
        <f>"노무비의 " &amp; M99*100 &amp; "%"</f>
        <v>노무비의 2%</v>
      </c>
      <c r="C99" s="39" t="s">
        <v>1</v>
      </c>
      <c r="D99" s="50">
        <v>1</v>
      </c>
      <c r="E99" s="50"/>
      <c r="F99" s="50">
        <f>ROUNDDOWN((E99)*M99, 0)</f>
        <v>0</v>
      </c>
      <c r="G99" s="50">
        <v>0</v>
      </c>
      <c r="H99" s="50">
        <v>0</v>
      </c>
      <c r="I99" s="50">
        <v>0</v>
      </c>
      <c r="J99" s="50">
        <v>0</v>
      </c>
      <c r="K99" s="50">
        <f>F99+H99+J99</f>
        <v>0</v>
      </c>
      <c r="L99" s="42"/>
      <c r="M99">
        <v>0.02</v>
      </c>
      <c r="O99" s="1" t="s">
        <v>281</v>
      </c>
      <c r="P99">
        <v>1</v>
      </c>
      <c r="Q99" s="1" t="s">
        <v>284</v>
      </c>
      <c r="R99" s="1" t="s">
        <v>285</v>
      </c>
      <c r="S99" s="1" t="s">
        <v>294</v>
      </c>
    </row>
    <row r="100" spans="1:19" ht="20.100000000000001" customHeight="1">
      <c r="A100" s="45" t="s">
        <v>48</v>
      </c>
      <c r="B100" s="46"/>
      <c r="C100" s="47"/>
      <c r="D100" s="51"/>
      <c r="E100" s="51"/>
      <c r="F100" s="51">
        <f>ROUNDDOWN(SUMIF(P97:P99, "1", F97:F99), 0)</f>
        <v>0</v>
      </c>
      <c r="G100" s="51"/>
      <c r="H100" s="51">
        <f>ROUNDDOWN(SUMIF(P97:P99, "1", H97:H99), 0)</f>
        <v>0</v>
      </c>
      <c r="I100" s="51"/>
      <c r="J100" s="51">
        <f>ROUNDDOWN(SUMIF(P97:P99, "1", J97:J99), 0)</f>
        <v>0</v>
      </c>
      <c r="K100" s="51">
        <f>F100+H100+J100</f>
        <v>0</v>
      </c>
      <c r="L100" s="46"/>
    </row>
    <row r="101" spans="1:19" ht="20.100000000000001" customHeight="1">
      <c r="A101" s="42"/>
      <c r="B101" s="42"/>
      <c r="C101" s="43"/>
      <c r="D101" s="50"/>
      <c r="E101" s="50"/>
      <c r="F101" s="50"/>
      <c r="G101" s="50"/>
      <c r="H101" s="50"/>
      <c r="I101" s="50"/>
      <c r="J101" s="50"/>
      <c r="K101" s="50"/>
      <c r="L101" s="42"/>
    </row>
    <row r="102" spans="1:19" ht="20.100000000000001" customHeight="1">
      <c r="A102" s="131" t="s">
        <v>307</v>
      </c>
      <c r="B102" s="132"/>
      <c r="C102" s="132"/>
      <c r="D102" s="133"/>
      <c r="E102" s="133"/>
      <c r="F102" s="133"/>
      <c r="G102" s="133"/>
      <c r="H102" s="133"/>
      <c r="I102" s="133"/>
      <c r="J102" s="133"/>
      <c r="K102" s="133"/>
      <c r="L102" s="44"/>
    </row>
    <row r="103" spans="1:19" ht="20.100000000000001" customHeight="1">
      <c r="A103" s="38" t="s">
        <v>248</v>
      </c>
      <c r="B103" s="38" t="s">
        <v>85</v>
      </c>
      <c r="C103" s="39" t="s">
        <v>249</v>
      </c>
      <c r="D103" s="50">
        <v>5.0999999999999997E-2</v>
      </c>
      <c r="E103" s="50">
        <v>0</v>
      </c>
      <c r="F103" s="50">
        <f>ROUNDDOWN(D103*E103, 0)</f>
        <v>0</v>
      </c>
      <c r="G103" s="50"/>
      <c r="H103" s="50">
        <f>ROUNDDOWN(D103*G103, 0)</f>
        <v>0</v>
      </c>
      <c r="I103" s="50">
        <v>0</v>
      </c>
      <c r="J103" s="50">
        <f>ROUNDDOWN(D103*I103, 0)</f>
        <v>0</v>
      </c>
      <c r="K103" s="50">
        <f>F103+H103+J103</f>
        <v>0</v>
      </c>
      <c r="L103" s="42"/>
      <c r="N103" s="1" t="s">
        <v>280</v>
      </c>
      <c r="O103" s="1" t="s">
        <v>281</v>
      </c>
      <c r="P103">
        <v>1</v>
      </c>
    </row>
    <row r="104" spans="1:19" ht="20.100000000000001" customHeight="1">
      <c r="A104" s="45" t="s">
        <v>48</v>
      </c>
      <c r="B104" s="46"/>
      <c r="C104" s="47"/>
      <c r="D104" s="51"/>
      <c r="E104" s="51"/>
      <c r="F104" s="51">
        <f>ROUNDDOWN(SUMIF(P103:P103, "1", F103:F103), 0)</f>
        <v>0</v>
      </c>
      <c r="G104" s="51"/>
      <c r="H104" s="51">
        <f>ROUNDDOWN(SUMIF(P103:P103, "1", H103:H103), 0)</f>
        <v>0</v>
      </c>
      <c r="I104" s="51"/>
      <c r="J104" s="51">
        <f>ROUNDDOWN(SUMIF(P103:P103, "1", J103:J103), 0)</f>
        <v>0</v>
      </c>
      <c r="K104" s="51">
        <f>F104+H104+J104</f>
        <v>0</v>
      </c>
      <c r="L104" s="46"/>
    </row>
    <row r="105" spans="1:19" ht="20.100000000000001" customHeight="1">
      <c r="A105" s="42"/>
      <c r="B105" s="42"/>
      <c r="C105" s="43"/>
      <c r="D105" s="50"/>
      <c r="E105" s="50"/>
      <c r="F105" s="50"/>
      <c r="G105" s="50"/>
      <c r="H105" s="50"/>
      <c r="I105" s="50"/>
      <c r="J105" s="50"/>
      <c r="K105" s="50"/>
      <c r="L105" s="42"/>
    </row>
    <row r="106" spans="1:19" ht="20.100000000000001" customHeight="1">
      <c r="A106" s="131" t="s">
        <v>308</v>
      </c>
      <c r="B106" s="132"/>
      <c r="C106" s="132"/>
      <c r="D106" s="133"/>
      <c r="E106" s="133"/>
      <c r="F106" s="133"/>
      <c r="G106" s="133"/>
      <c r="H106" s="133"/>
      <c r="I106" s="133"/>
      <c r="J106" s="133"/>
      <c r="K106" s="133"/>
      <c r="L106" s="44"/>
    </row>
    <row r="107" spans="1:19" ht="20.100000000000001" customHeight="1">
      <c r="A107" s="38" t="s">
        <v>82</v>
      </c>
      <c r="B107" s="38" t="s">
        <v>52</v>
      </c>
      <c r="C107" s="39" t="s">
        <v>53</v>
      </c>
      <c r="D107" s="50">
        <v>0.5</v>
      </c>
      <c r="E107" s="50"/>
      <c r="F107" s="50">
        <f t="shared" ref="F107:F126" si="7">ROUNDDOWN(D107*E107, 0)</f>
        <v>0</v>
      </c>
      <c r="G107" s="50">
        <v>0</v>
      </c>
      <c r="H107" s="50">
        <f t="shared" ref="H107:H126" si="8">ROUNDDOWN(D107*G107, 0)</f>
        <v>0</v>
      </c>
      <c r="I107" s="50">
        <v>0</v>
      </c>
      <c r="J107" s="50">
        <f t="shared" ref="J107:J126" si="9">ROUNDDOWN(D107*I107, 0)</f>
        <v>0</v>
      </c>
      <c r="K107" s="50">
        <f t="shared" ref="K107:K128" si="10">F107+H107+J107</f>
        <v>0</v>
      </c>
      <c r="L107" s="42"/>
      <c r="N107" s="1" t="s">
        <v>0</v>
      </c>
      <c r="O107" s="1" t="s">
        <v>281</v>
      </c>
      <c r="P107">
        <v>1</v>
      </c>
    </row>
    <row r="108" spans="1:19" ht="20.100000000000001" customHeight="1">
      <c r="A108" s="38" t="s">
        <v>172</v>
      </c>
      <c r="B108" s="38" t="s">
        <v>55</v>
      </c>
      <c r="C108" s="39" t="s">
        <v>53</v>
      </c>
      <c r="D108" s="50">
        <v>1</v>
      </c>
      <c r="E108" s="50"/>
      <c r="F108" s="50">
        <f t="shared" si="7"/>
        <v>0</v>
      </c>
      <c r="G108" s="50">
        <v>0</v>
      </c>
      <c r="H108" s="50">
        <f t="shared" si="8"/>
        <v>0</v>
      </c>
      <c r="I108" s="50">
        <v>0</v>
      </c>
      <c r="J108" s="50">
        <f t="shared" si="9"/>
        <v>0</v>
      </c>
      <c r="K108" s="50">
        <f t="shared" si="10"/>
        <v>0</v>
      </c>
      <c r="L108" s="42"/>
      <c r="N108" s="1" t="s">
        <v>0</v>
      </c>
      <c r="O108" s="1" t="s">
        <v>281</v>
      </c>
      <c r="P108">
        <v>1</v>
      </c>
    </row>
    <row r="109" spans="1:19" ht="20.100000000000001" customHeight="1">
      <c r="A109" s="38" t="s">
        <v>83</v>
      </c>
      <c r="B109" s="38" t="s">
        <v>58</v>
      </c>
      <c r="C109" s="39" t="s">
        <v>53</v>
      </c>
      <c r="D109" s="50">
        <v>0.4</v>
      </c>
      <c r="E109" s="50"/>
      <c r="F109" s="50">
        <f t="shared" si="7"/>
        <v>0</v>
      </c>
      <c r="G109" s="50">
        <v>0</v>
      </c>
      <c r="H109" s="50">
        <f t="shared" si="8"/>
        <v>0</v>
      </c>
      <c r="I109" s="50">
        <v>0</v>
      </c>
      <c r="J109" s="50">
        <f t="shared" si="9"/>
        <v>0</v>
      </c>
      <c r="K109" s="50">
        <f t="shared" si="10"/>
        <v>0</v>
      </c>
      <c r="L109" s="42"/>
      <c r="N109" s="1" t="s">
        <v>0</v>
      </c>
      <c r="O109" s="1" t="s">
        <v>281</v>
      </c>
      <c r="P109">
        <v>1</v>
      </c>
    </row>
    <row r="110" spans="1:19" ht="20.100000000000001" customHeight="1">
      <c r="A110" s="38" t="s">
        <v>83</v>
      </c>
      <c r="B110" s="38" t="s">
        <v>59</v>
      </c>
      <c r="C110" s="39" t="s">
        <v>53</v>
      </c>
      <c r="D110" s="50">
        <v>0.4</v>
      </c>
      <c r="E110" s="50"/>
      <c r="F110" s="50">
        <f t="shared" si="7"/>
        <v>0</v>
      </c>
      <c r="G110" s="50">
        <v>0</v>
      </c>
      <c r="H110" s="50">
        <f t="shared" si="8"/>
        <v>0</v>
      </c>
      <c r="I110" s="50">
        <v>0</v>
      </c>
      <c r="J110" s="50">
        <f t="shared" si="9"/>
        <v>0</v>
      </c>
      <c r="K110" s="50">
        <f t="shared" si="10"/>
        <v>0</v>
      </c>
      <c r="L110" s="42"/>
      <c r="N110" s="1" t="s">
        <v>0</v>
      </c>
      <c r="O110" s="1" t="s">
        <v>281</v>
      </c>
      <c r="P110">
        <v>1</v>
      </c>
    </row>
    <row r="111" spans="1:19" ht="20.100000000000001" customHeight="1">
      <c r="A111" s="38" t="s">
        <v>173</v>
      </c>
      <c r="B111" s="38" t="s">
        <v>61</v>
      </c>
      <c r="C111" s="39" t="s">
        <v>53</v>
      </c>
      <c r="D111" s="50">
        <v>2</v>
      </c>
      <c r="E111" s="50"/>
      <c r="F111" s="50">
        <f t="shared" si="7"/>
        <v>0</v>
      </c>
      <c r="G111" s="50">
        <v>0</v>
      </c>
      <c r="H111" s="50">
        <f t="shared" si="8"/>
        <v>0</v>
      </c>
      <c r="I111" s="50">
        <v>0</v>
      </c>
      <c r="J111" s="50">
        <f t="shared" si="9"/>
        <v>0</v>
      </c>
      <c r="K111" s="50">
        <f t="shared" si="10"/>
        <v>0</v>
      </c>
      <c r="L111" s="42"/>
      <c r="N111" s="1" t="s">
        <v>0</v>
      </c>
      <c r="O111" s="1" t="s">
        <v>281</v>
      </c>
      <c r="P111">
        <v>1</v>
      </c>
    </row>
    <row r="112" spans="1:19" ht="20.100000000000001" customHeight="1">
      <c r="A112" s="38" t="s">
        <v>174</v>
      </c>
      <c r="B112" s="38" t="s">
        <v>175</v>
      </c>
      <c r="C112" s="39" t="s">
        <v>53</v>
      </c>
      <c r="D112" s="50">
        <v>3.4</v>
      </c>
      <c r="E112" s="50"/>
      <c r="F112" s="50">
        <f t="shared" si="7"/>
        <v>0</v>
      </c>
      <c r="G112" s="50">
        <v>0</v>
      </c>
      <c r="H112" s="50">
        <f t="shared" si="8"/>
        <v>0</v>
      </c>
      <c r="I112" s="50">
        <v>0</v>
      </c>
      <c r="J112" s="50">
        <f t="shared" si="9"/>
        <v>0</v>
      </c>
      <c r="K112" s="50">
        <f t="shared" si="10"/>
        <v>0</v>
      </c>
      <c r="L112" s="42"/>
      <c r="N112" s="1" t="s">
        <v>0</v>
      </c>
      <c r="O112" s="1" t="s">
        <v>281</v>
      </c>
      <c r="P112">
        <v>1</v>
      </c>
    </row>
    <row r="113" spans="1:18" ht="20.100000000000001" customHeight="1">
      <c r="A113" s="38" t="s">
        <v>309</v>
      </c>
      <c r="B113" s="38" t="s">
        <v>122</v>
      </c>
      <c r="C113" s="39" t="s">
        <v>233</v>
      </c>
      <c r="D113" s="50">
        <v>2</v>
      </c>
      <c r="E113" s="50"/>
      <c r="F113" s="50">
        <f t="shared" si="7"/>
        <v>0</v>
      </c>
      <c r="G113" s="50">
        <f>일위대가목록!I85</f>
        <v>0</v>
      </c>
      <c r="H113" s="50">
        <f t="shared" si="8"/>
        <v>0</v>
      </c>
      <c r="I113" s="50">
        <f>일위대가목록!K85</f>
        <v>0</v>
      </c>
      <c r="J113" s="50">
        <f t="shared" si="9"/>
        <v>0</v>
      </c>
      <c r="K113" s="50">
        <f t="shared" si="10"/>
        <v>0</v>
      </c>
      <c r="L113" s="38" t="s">
        <v>310</v>
      </c>
      <c r="O113" s="1" t="s">
        <v>281</v>
      </c>
      <c r="P113">
        <v>1</v>
      </c>
    </row>
    <row r="114" spans="1:18" ht="20.100000000000001" customHeight="1">
      <c r="A114" s="38" t="s">
        <v>157</v>
      </c>
      <c r="B114" s="38" t="s">
        <v>122</v>
      </c>
      <c r="C114" s="39" t="s">
        <v>64</v>
      </c>
      <c r="D114" s="50">
        <v>2</v>
      </c>
      <c r="E114" s="50"/>
      <c r="F114" s="50">
        <f t="shared" si="7"/>
        <v>0</v>
      </c>
      <c r="G114" s="50">
        <v>0</v>
      </c>
      <c r="H114" s="50">
        <f t="shared" si="8"/>
        <v>0</v>
      </c>
      <c r="I114" s="50">
        <v>0</v>
      </c>
      <c r="J114" s="50">
        <f t="shared" si="9"/>
        <v>0</v>
      </c>
      <c r="K114" s="50">
        <f t="shared" si="10"/>
        <v>0</v>
      </c>
      <c r="L114" s="42"/>
      <c r="N114" s="1" t="s">
        <v>0</v>
      </c>
      <c r="O114" s="1" t="s">
        <v>281</v>
      </c>
      <c r="P114">
        <v>1</v>
      </c>
    </row>
    <row r="115" spans="1:18" ht="20.100000000000001" customHeight="1">
      <c r="A115" s="38" t="s">
        <v>241</v>
      </c>
      <c r="B115" s="38" t="s">
        <v>242</v>
      </c>
      <c r="C115" s="39" t="s">
        <v>233</v>
      </c>
      <c r="D115" s="50">
        <v>2</v>
      </c>
      <c r="E115" s="50"/>
      <c r="F115" s="50">
        <f t="shared" si="7"/>
        <v>0</v>
      </c>
      <c r="G115" s="50">
        <v>0</v>
      </c>
      <c r="H115" s="50">
        <f t="shared" si="8"/>
        <v>0</v>
      </c>
      <c r="I115" s="50">
        <v>0</v>
      </c>
      <c r="J115" s="50">
        <f t="shared" si="9"/>
        <v>0</v>
      </c>
      <c r="K115" s="50">
        <f t="shared" si="10"/>
        <v>0</v>
      </c>
      <c r="L115" s="42"/>
      <c r="N115" s="1" t="s">
        <v>0</v>
      </c>
      <c r="O115" s="1" t="s">
        <v>281</v>
      </c>
      <c r="P115">
        <v>1</v>
      </c>
    </row>
    <row r="116" spans="1:18" ht="20.100000000000001" customHeight="1">
      <c r="A116" s="38" t="s">
        <v>149</v>
      </c>
      <c r="B116" s="38" t="s">
        <v>150</v>
      </c>
      <c r="C116" s="39" t="s">
        <v>64</v>
      </c>
      <c r="D116" s="50">
        <v>8</v>
      </c>
      <c r="E116" s="50"/>
      <c r="F116" s="50">
        <f t="shared" si="7"/>
        <v>0</v>
      </c>
      <c r="G116" s="50">
        <v>0</v>
      </c>
      <c r="H116" s="50">
        <f t="shared" si="8"/>
        <v>0</v>
      </c>
      <c r="I116" s="50">
        <v>0</v>
      </c>
      <c r="J116" s="50">
        <f t="shared" si="9"/>
        <v>0</v>
      </c>
      <c r="K116" s="50">
        <f t="shared" si="10"/>
        <v>0</v>
      </c>
      <c r="L116" s="42"/>
      <c r="N116" s="1" t="s">
        <v>0</v>
      </c>
      <c r="O116" s="1" t="s">
        <v>281</v>
      </c>
      <c r="P116">
        <v>1</v>
      </c>
    </row>
    <row r="117" spans="1:18" ht="20.100000000000001" customHeight="1">
      <c r="A117" s="38" t="s">
        <v>311</v>
      </c>
      <c r="B117" s="38" t="s">
        <v>312</v>
      </c>
      <c r="C117" s="39" t="s">
        <v>313</v>
      </c>
      <c r="D117" s="50">
        <v>1</v>
      </c>
      <c r="E117" s="50">
        <f>ROUNDDOWN(일위대가목록!G62, 0)</f>
        <v>0</v>
      </c>
      <c r="F117" s="50">
        <f t="shared" si="7"/>
        <v>0</v>
      </c>
      <c r="G117" s="50">
        <f>ROUNDDOWN(일위대가목록!I62, 0)</f>
        <v>0</v>
      </c>
      <c r="H117" s="50">
        <f t="shared" si="8"/>
        <v>0</v>
      </c>
      <c r="I117" s="50">
        <f>일위대가목록!K62</f>
        <v>0</v>
      </c>
      <c r="J117" s="50">
        <f t="shared" si="9"/>
        <v>0</v>
      </c>
      <c r="K117" s="50">
        <f t="shared" si="10"/>
        <v>0</v>
      </c>
      <c r="L117" s="38" t="s">
        <v>314</v>
      </c>
      <c r="O117" s="1" t="s">
        <v>281</v>
      </c>
      <c r="P117">
        <v>1</v>
      </c>
    </row>
    <row r="118" spans="1:18" ht="20.100000000000001" customHeight="1">
      <c r="A118" s="38" t="s">
        <v>315</v>
      </c>
      <c r="B118" s="38" t="s">
        <v>316</v>
      </c>
      <c r="C118" s="39" t="s">
        <v>53</v>
      </c>
      <c r="D118" s="50">
        <v>3.4</v>
      </c>
      <c r="E118" s="50">
        <f>ROUNDDOWN(일위대가목록!G7, 0)</f>
        <v>0</v>
      </c>
      <c r="F118" s="50">
        <f t="shared" si="7"/>
        <v>0</v>
      </c>
      <c r="G118" s="50">
        <f>ROUNDDOWN(일위대가목록!I7, 0)</f>
        <v>0</v>
      </c>
      <c r="H118" s="50">
        <f t="shared" si="8"/>
        <v>0</v>
      </c>
      <c r="I118" s="50">
        <f>일위대가목록!K7</f>
        <v>0</v>
      </c>
      <c r="J118" s="50">
        <f t="shared" si="9"/>
        <v>0</v>
      </c>
      <c r="K118" s="50">
        <f t="shared" si="10"/>
        <v>0</v>
      </c>
      <c r="L118" s="38" t="s">
        <v>317</v>
      </c>
      <c r="O118" s="1" t="s">
        <v>281</v>
      </c>
      <c r="P118">
        <v>1</v>
      </c>
    </row>
    <row r="119" spans="1:18" ht="20.100000000000001" customHeight="1">
      <c r="A119" s="38" t="s">
        <v>318</v>
      </c>
      <c r="B119" s="38" t="s">
        <v>63</v>
      </c>
      <c r="C119" s="39" t="s">
        <v>233</v>
      </c>
      <c r="D119" s="50">
        <v>1</v>
      </c>
      <c r="E119" s="50">
        <f>ROUNDDOWN(일위대가목록!G51, 0)</f>
        <v>0</v>
      </c>
      <c r="F119" s="50">
        <f t="shared" si="7"/>
        <v>0</v>
      </c>
      <c r="G119" s="50">
        <f>ROUNDDOWN(일위대가목록!I51, 0)</f>
        <v>0</v>
      </c>
      <c r="H119" s="50">
        <f t="shared" si="8"/>
        <v>0</v>
      </c>
      <c r="I119" s="50">
        <f>일위대가목록!K51</f>
        <v>0</v>
      </c>
      <c r="J119" s="50">
        <f t="shared" si="9"/>
        <v>0</v>
      </c>
      <c r="K119" s="50">
        <f t="shared" si="10"/>
        <v>0</v>
      </c>
      <c r="L119" s="38" t="s">
        <v>319</v>
      </c>
      <c r="O119" s="1" t="s">
        <v>281</v>
      </c>
      <c r="P119">
        <v>1</v>
      </c>
    </row>
    <row r="120" spans="1:18" ht="20.100000000000001" customHeight="1">
      <c r="A120" s="38" t="s">
        <v>318</v>
      </c>
      <c r="B120" s="38" t="s">
        <v>66</v>
      </c>
      <c r="C120" s="39" t="s">
        <v>233</v>
      </c>
      <c r="D120" s="50">
        <v>2</v>
      </c>
      <c r="E120" s="50">
        <f>ROUNDDOWN(일위대가목록!G52, 0)</f>
        <v>0</v>
      </c>
      <c r="F120" s="50">
        <f t="shared" si="7"/>
        <v>0</v>
      </c>
      <c r="G120" s="50">
        <f>ROUNDDOWN(일위대가목록!I52, 0)</f>
        <v>0</v>
      </c>
      <c r="H120" s="50">
        <f t="shared" si="8"/>
        <v>0</v>
      </c>
      <c r="I120" s="50">
        <f>일위대가목록!K52</f>
        <v>0</v>
      </c>
      <c r="J120" s="50">
        <f t="shared" si="9"/>
        <v>0</v>
      </c>
      <c r="K120" s="50">
        <f t="shared" si="10"/>
        <v>0</v>
      </c>
      <c r="L120" s="38" t="s">
        <v>320</v>
      </c>
      <c r="O120" s="1" t="s">
        <v>281</v>
      </c>
      <c r="P120">
        <v>1</v>
      </c>
    </row>
    <row r="121" spans="1:18" ht="20.100000000000001" customHeight="1">
      <c r="A121" s="38" t="s">
        <v>318</v>
      </c>
      <c r="B121" s="38" t="s">
        <v>98</v>
      </c>
      <c r="C121" s="39" t="s">
        <v>233</v>
      </c>
      <c r="D121" s="50">
        <v>1</v>
      </c>
      <c r="E121" s="50">
        <f>ROUNDDOWN(일위대가목록!G53, 0)</f>
        <v>0</v>
      </c>
      <c r="F121" s="50">
        <f t="shared" si="7"/>
        <v>0</v>
      </c>
      <c r="G121" s="50">
        <f>ROUNDDOWN(일위대가목록!I53, 0)</f>
        <v>0</v>
      </c>
      <c r="H121" s="50">
        <f t="shared" si="8"/>
        <v>0</v>
      </c>
      <c r="I121" s="50">
        <f>일위대가목록!K53</f>
        <v>0</v>
      </c>
      <c r="J121" s="50">
        <f t="shared" si="9"/>
        <v>0</v>
      </c>
      <c r="K121" s="50">
        <f t="shared" si="10"/>
        <v>0</v>
      </c>
      <c r="L121" s="38" t="s">
        <v>321</v>
      </c>
      <c r="O121" s="1" t="s">
        <v>281</v>
      </c>
      <c r="P121">
        <v>1</v>
      </c>
    </row>
    <row r="122" spans="1:18" ht="20.100000000000001" customHeight="1">
      <c r="A122" s="38" t="s">
        <v>318</v>
      </c>
      <c r="B122" s="38" t="s">
        <v>223</v>
      </c>
      <c r="C122" s="39" t="s">
        <v>233</v>
      </c>
      <c r="D122" s="50">
        <v>1</v>
      </c>
      <c r="E122" s="50">
        <f>ROUNDDOWN(일위대가목록!G54, 0)</f>
        <v>0</v>
      </c>
      <c r="F122" s="50">
        <f t="shared" si="7"/>
        <v>0</v>
      </c>
      <c r="G122" s="50">
        <f>ROUNDDOWN(일위대가목록!I54, 0)</f>
        <v>0</v>
      </c>
      <c r="H122" s="50">
        <f t="shared" si="8"/>
        <v>0</v>
      </c>
      <c r="I122" s="50">
        <f>일위대가목록!K54</f>
        <v>0</v>
      </c>
      <c r="J122" s="50">
        <f t="shared" si="9"/>
        <v>0</v>
      </c>
      <c r="K122" s="50">
        <f t="shared" si="10"/>
        <v>0</v>
      </c>
      <c r="L122" s="38" t="s">
        <v>322</v>
      </c>
      <c r="O122" s="1" t="s">
        <v>281</v>
      </c>
      <c r="P122">
        <v>1</v>
      </c>
    </row>
    <row r="123" spans="1:18" ht="20.100000000000001" customHeight="1">
      <c r="A123" s="38" t="s">
        <v>318</v>
      </c>
      <c r="B123" s="38" t="s">
        <v>76</v>
      </c>
      <c r="C123" s="39" t="s">
        <v>233</v>
      </c>
      <c r="D123" s="50">
        <v>5</v>
      </c>
      <c r="E123" s="50">
        <f>ROUNDDOWN(일위대가목록!G56, 0)</f>
        <v>0</v>
      </c>
      <c r="F123" s="50">
        <f t="shared" si="7"/>
        <v>0</v>
      </c>
      <c r="G123" s="50">
        <f>ROUNDDOWN(일위대가목록!I56, 0)</f>
        <v>0</v>
      </c>
      <c r="H123" s="50">
        <f t="shared" si="8"/>
        <v>0</v>
      </c>
      <c r="I123" s="50">
        <f>일위대가목록!K56</f>
        <v>0</v>
      </c>
      <c r="J123" s="50">
        <f t="shared" si="9"/>
        <v>0</v>
      </c>
      <c r="K123" s="50">
        <f t="shared" si="10"/>
        <v>0</v>
      </c>
      <c r="L123" s="38" t="s">
        <v>323</v>
      </c>
      <c r="O123" s="1" t="s">
        <v>281</v>
      </c>
      <c r="P123">
        <v>1</v>
      </c>
    </row>
    <row r="124" spans="1:18" ht="20.100000000000001" customHeight="1">
      <c r="A124" s="38" t="s">
        <v>318</v>
      </c>
      <c r="B124" s="38" t="s">
        <v>122</v>
      </c>
      <c r="C124" s="39" t="s">
        <v>233</v>
      </c>
      <c r="D124" s="50">
        <v>2</v>
      </c>
      <c r="E124" s="50">
        <f>ROUNDDOWN(일위대가목록!G57, 0)</f>
        <v>0</v>
      </c>
      <c r="F124" s="50">
        <f t="shared" si="7"/>
        <v>0</v>
      </c>
      <c r="G124" s="50">
        <f>ROUNDDOWN(일위대가목록!I57, 0)</f>
        <v>0</v>
      </c>
      <c r="H124" s="50">
        <f t="shared" si="8"/>
        <v>0</v>
      </c>
      <c r="I124" s="50">
        <f>일위대가목록!K57</f>
        <v>0</v>
      </c>
      <c r="J124" s="50">
        <f t="shared" si="9"/>
        <v>0</v>
      </c>
      <c r="K124" s="50">
        <f t="shared" si="10"/>
        <v>0</v>
      </c>
      <c r="L124" s="38" t="s">
        <v>324</v>
      </c>
      <c r="O124" s="1" t="s">
        <v>281</v>
      </c>
      <c r="P124">
        <v>1</v>
      </c>
    </row>
    <row r="125" spans="1:18" ht="20.100000000000001" customHeight="1">
      <c r="A125" s="38" t="s">
        <v>248</v>
      </c>
      <c r="B125" s="38" t="s">
        <v>50</v>
      </c>
      <c r="C125" s="39" t="s">
        <v>249</v>
      </c>
      <c r="D125" s="50">
        <v>1.6</v>
      </c>
      <c r="E125" s="50">
        <v>0</v>
      </c>
      <c r="F125" s="50">
        <f t="shared" si="7"/>
        <v>0</v>
      </c>
      <c r="G125" s="50"/>
      <c r="H125" s="50">
        <f t="shared" si="8"/>
        <v>0</v>
      </c>
      <c r="I125" s="50">
        <v>0</v>
      </c>
      <c r="J125" s="50">
        <f t="shared" si="9"/>
        <v>0</v>
      </c>
      <c r="K125" s="50">
        <f t="shared" si="10"/>
        <v>0</v>
      </c>
      <c r="L125" s="42"/>
      <c r="N125" s="1" t="s">
        <v>280</v>
      </c>
      <c r="O125" s="1" t="s">
        <v>281</v>
      </c>
      <c r="P125">
        <v>1</v>
      </c>
    </row>
    <row r="126" spans="1:18" ht="20.100000000000001" customHeight="1">
      <c r="A126" s="38" t="s">
        <v>248</v>
      </c>
      <c r="B126" s="38" t="s">
        <v>37</v>
      </c>
      <c r="C126" s="39" t="s">
        <v>249</v>
      </c>
      <c r="D126" s="50">
        <v>0.64629999999999999</v>
      </c>
      <c r="E126" s="50">
        <v>0</v>
      </c>
      <c r="F126" s="50">
        <f t="shared" si="7"/>
        <v>0</v>
      </c>
      <c r="G126" s="50"/>
      <c r="H126" s="50">
        <f t="shared" si="8"/>
        <v>0</v>
      </c>
      <c r="I126" s="50">
        <v>0</v>
      </c>
      <c r="J126" s="50">
        <f t="shared" si="9"/>
        <v>0</v>
      </c>
      <c r="K126" s="50">
        <f t="shared" si="10"/>
        <v>0</v>
      </c>
      <c r="L126" s="42"/>
      <c r="N126" s="1" t="s">
        <v>280</v>
      </c>
      <c r="O126" s="1" t="s">
        <v>281</v>
      </c>
      <c r="P126">
        <v>1</v>
      </c>
    </row>
    <row r="127" spans="1:18" ht="20.100000000000001" customHeight="1">
      <c r="A127" s="38" t="s">
        <v>282</v>
      </c>
      <c r="B127" s="42" t="str">
        <f>"노무비의 " &amp; M127*100 &amp; "%"</f>
        <v>노무비의 2%</v>
      </c>
      <c r="C127" s="39" t="s">
        <v>1</v>
      </c>
      <c r="D127" s="50">
        <v>1</v>
      </c>
      <c r="E127" s="50">
        <f>SUMIF(N107:N127, "02", H107:H127)</f>
        <v>0</v>
      </c>
      <c r="F127" s="50">
        <f>ROUNDDOWN((E127)*M127, 0)</f>
        <v>0</v>
      </c>
      <c r="G127" s="50">
        <v>0</v>
      </c>
      <c r="H127" s="50">
        <v>0</v>
      </c>
      <c r="I127" s="50">
        <v>0</v>
      </c>
      <c r="J127" s="50">
        <v>0</v>
      </c>
      <c r="K127" s="50">
        <f t="shared" si="10"/>
        <v>0</v>
      </c>
      <c r="L127" s="42"/>
      <c r="M127">
        <v>0.02</v>
      </c>
      <c r="N127" s="1" t="s">
        <v>283</v>
      </c>
      <c r="O127" s="1" t="s">
        <v>281</v>
      </c>
      <c r="P127">
        <v>1</v>
      </c>
      <c r="Q127" s="1" t="s">
        <v>284</v>
      </c>
      <c r="R127" s="1" t="s">
        <v>285</v>
      </c>
    </row>
    <row r="128" spans="1:18" ht="20.100000000000001" customHeight="1">
      <c r="A128" s="45" t="s">
        <v>48</v>
      </c>
      <c r="B128" s="46"/>
      <c r="C128" s="47"/>
      <c r="D128" s="51"/>
      <c r="E128" s="51"/>
      <c r="F128" s="51">
        <f>ROUNDDOWN(SUMIF(P107:P127, "1", F107:F127), 0)</f>
        <v>0</v>
      </c>
      <c r="G128" s="51"/>
      <c r="H128" s="51">
        <f>ROUNDDOWN(SUMIF(P107:P127, "1", H107:H127), 0)</f>
        <v>0</v>
      </c>
      <c r="I128" s="51"/>
      <c r="J128" s="51">
        <f>ROUNDDOWN(SUMIF(P107:P127, "1", J107:J127), 0)</f>
        <v>0</v>
      </c>
      <c r="K128" s="51">
        <f t="shared" si="10"/>
        <v>0</v>
      </c>
      <c r="L128" s="46"/>
    </row>
    <row r="129" spans="1:16" ht="20.100000000000001" customHeight="1">
      <c r="A129" s="42"/>
      <c r="B129" s="42"/>
      <c r="C129" s="43"/>
      <c r="D129" s="50"/>
      <c r="E129" s="50"/>
      <c r="F129" s="50"/>
      <c r="G129" s="50"/>
      <c r="H129" s="50"/>
      <c r="I129" s="50"/>
      <c r="J129" s="50"/>
      <c r="K129" s="50"/>
      <c r="L129" s="42"/>
    </row>
    <row r="130" spans="1:16" ht="20.100000000000001" customHeight="1">
      <c r="A130" s="131" t="s">
        <v>325</v>
      </c>
      <c r="B130" s="132"/>
      <c r="C130" s="132"/>
      <c r="D130" s="133"/>
      <c r="E130" s="133"/>
      <c r="F130" s="133"/>
      <c r="G130" s="133"/>
      <c r="H130" s="133"/>
      <c r="I130" s="133"/>
      <c r="J130" s="133"/>
      <c r="K130" s="133"/>
      <c r="L130" s="44"/>
    </row>
    <row r="131" spans="1:16" ht="20.100000000000001" customHeight="1">
      <c r="A131" s="38" t="s">
        <v>207</v>
      </c>
      <c r="B131" s="38" t="s">
        <v>208</v>
      </c>
      <c r="C131" s="39" t="s">
        <v>209</v>
      </c>
      <c r="D131" s="50">
        <v>5.5</v>
      </c>
      <c r="E131" s="50"/>
      <c r="F131" s="50">
        <f>ROUNDDOWN(D131*E131, 0)</f>
        <v>0</v>
      </c>
      <c r="G131" s="50">
        <v>0</v>
      </c>
      <c r="H131" s="50">
        <f>ROUNDDOWN(D131*G131, 0)</f>
        <v>0</v>
      </c>
      <c r="I131" s="50">
        <v>0</v>
      </c>
      <c r="J131" s="50">
        <f>ROUNDDOWN(D131*I131, 0)</f>
        <v>0</v>
      </c>
      <c r="K131" s="50">
        <f t="shared" ref="K131:K136" si="11">F131+H131+J131</f>
        <v>0</v>
      </c>
      <c r="L131" s="38" t="s">
        <v>210</v>
      </c>
      <c r="N131" s="1" t="s">
        <v>0</v>
      </c>
      <c r="O131" s="1" t="s">
        <v>281</v>
      </c>
      <c r="P131">
        <v>1</v>
      </c>
    </row>
    <row r="132" spans="1:16" ht="20.100000000000001" customHeight="1">
      <c r="A132" s="38" t="s">
        <v>158</v>
      </c>
      <c r="B132" s="38" t="s">
        <v>159</v>
      </c>
      <c r="C132" s="39" t="s">
        <v>160</v>
      </c>
      <c r="D132" s="50">
        <v>0.47</v>
      </c>
      <c r="E132" s="50"/>
      <c r="F132" s="50">
        <f>ROUNDDOWN(D132*E132, 0)</f>
        <v>0</v>
      </c>
      <c r="G132" s="50">
        <v>0</v>
      </c>
      <c r="H132" s="50">
        <f>ROUNDDOWN(D132*G132, 0)</f>
        <v>0</v>
      </c>
      <c r="I132" s="50">
        <v>0</v>
      </c>
      <c r="J132" s="50">
        <f>ROUNDDOWN(D132*I132, 0)</f>
        <v>0</v>
      </c>
      <c r="K132" s="50">
        <f t="shared" si="11"/>
        <v>0</v>
      </c>
      <c r="L132" s="42"/>
      <c r="N132" s="1" t="s">
        <v>0</v>
      </c>
      <c r="O132" s="1" t="s">
        <v>281</v>
      </c>
      <c r="P132">
        <v>1</v>
      </c>
    </row>
    <row r="133" spans="1:16" ht="20.100000000000001" customHeight="1">
      <c r="A133" s="38" t="s">
        <v>219</v>
      </c>
      <c r="B133" s="38" t="s">
        <v>220</v>
      </c>
      <c r="C133" s="39" t="s">
        <v>160</v>
      </c>
      <c r="D133" s="50">
        <v>0.94</v>
      </c>
      <c r="E133" s="50"/>
      <c r="F133" s="50">
        <f>ROUNDDOWN(D133*E133, 0)</f>
        <v>0</v>
      </c>
      <c r="G133" s="50">
        <v>0</v>
      </c>
      <c r="H133" s="50">
        <f>ROUNDDOWN(D133*G133, 0)</f>
        <v>0</v>
      </c>
      <c r="I133" s="50">
        <v>0</v>
      </c>
      <c r="J133" s="50">
        <f>ROUNDDOWN(D133*I133, 0)</f>
        <v>0</v>
      </c>
      <c r="K133" s="50">
        <f t="shared" si="11"/>
        <v>0</v>
      </c>
      <c r="L133" s="38" t="s">
        <v>221</v>
      </c>
      <c r="N133" s="1" t="s">
        <v>0</v>
      </c>
      <c r="O133" s="1" t="s">
        <v>281</v>
      </c>
      <c r="P133">
        <v>1</v>
      </c>
    </row>
    <row r="134" spans="1:16" ht="20.100000000000001" customHeight="1">
      <c r="A134" s="38" t="s">
        <v>248</v>
      </c>
      <c r="B134" s="38" t="s">
        <v>257</v>
      </c>
      <c r="C134" s="39" t="s">
        <v>249</v>
      </c>
      <c r="D134" s="50">
        <v>0.85</v>
      </c>
      <c r="E134" s="50"/>
      <c r="F134" s="50">
        <f>ROUNDDOWN(D134*E134, 0)</f>
        <v>0</v>
      </c>
      <c r="G134" s="50"/>
      <c r="H134" s="50">
        <f>ROUNDDOWN(D134*G134, 0)</f>
        <v>0</v>
      </c>
      <c r="I134" s="50">
        <v>0</v>
      </c>
      <c r="J134" s="50">
        <f>ROUNDDOWN(D134*I134, 0)</f>
        <v>0</v>
      </c>
      <c r="K134" s="50">
        <f t="shared" si="11"/>
        <v>0</v>
      </c>
      <c r="L134" s="42"/>
      <c r="N134" s="1" t="s">
        <v>280</v>
      </c>
      <c r="O134" s="1" t="s">
        <v>281</v>
      </c>
      <c r="P134">
        <v>1</v>
      </c>
    </row>
    <row r="135" spans="1:16" ht="20.100000000000001" customHeight="1">
      <c r="A135" s="38" t="s">
        <v>248</v>
      </c>
      <c r="B135" s="38" t="s">
        <v>37</v>
      </c>
      <c r="C135" s="39" t="s">
        <v>249</v>
      </c>
      <c r="D135" s="50">
        <v>0.82</v>
      </c>
      <c r="E135" s="50">
        <v>0</v>
      </c>
      <c r="F135" s="50">
        <f>ROUNDDOWN(D135*E135, 0)</f>
        <v>0</v>
      </c>
      <c r="G135" s="50"/>
      <c r="H135" s="50">
        <f>ROUNDDOWN(D135*G135, 0)</f>
        <v>0</v>
      </c>
      <c r="I135" s="50">
        <v>0</v>
      </c>
      <c r="J135" s="50">
        <f>ROUNDDOWN(D135*I135, 0)</f>
        <v>0</v>
      </c>
      <c r="K135" s="50">
        <f t="shared" si="11"/>
        <v>0</v>
      </c>
      <c r="L135" s="42"/>
      <c r="N135" s="1" t="s">
        <v>280</v>
      </c>
      <c r="O135" s="1" t="s">
        <v>281</v>
      </c>
      <c r="P135">
        <v>1</v>
      </c>
    </row>
    <row r="136" spans="1:16" ht="20.100000000000001" customHeight="1">
      <c r="A136" s="45" t="s">
        <v>48</v>
      </c>
      <c r="B136" s="46"/>
      <c r="C136" s="47"/>
      <c r="D136" s="51"/>
      <c r="E136" s="51"/>
      <c r="F136" s="51">
        <f>ROUNDDOWN(SUMIF(P131:P135, "1", F131:F135), 0)</f>
        <v>0</v>
      </c>
      <c r="G136" s="51"/>
      <c r="H136" s="51">
        <f>ROUNDDOWN(SUMIF(P131:P135, "1", H131:H135), 0)</f>
        <v>0</v>
      </c>
      <c r="I136" s="51"/>
      <c r="J136" s="51">
        <f>ROUNDDOWN(SUMIF(P131:P135, "1", J131:J135), 0)</f>
        <v>0</v>
      </c>
      <c r="K136" s="51">
        <f t="shared" si="11"/>
        <v>0</v>
      </c>
      <c r="L136" s="46"/>
    </row>
    <row r="137" spans="1:16" ht="20.100000000000001" customHeight="1">
      <c r="A137" s="42"/>
      <c r="B137" s="42"/>
      <c r="C137" s="43"/>
      <c r="D137" s="50"/>
      <c r="E137" s="50"/>
      <c r="F137" s="50"/>
      <c r="G137" s="50"/>
      <c r="H137" s="50"/>
      <c r="I137" s="50"/>
      <c r="J137" s="50"/>
      <c r="K137" s="50"/>
      <c r="L137" s="42"/>
    </row>
    <row r="138" spans="1:16" ht="20.100000000000001" customHeight="1">
      <c r="A138" s="131" t="s">
        <v>326</v>
      </c>
      <c r="B138" s="132"/>
      <c r="C138" s="132"/>
      <c r="D138" s="133"/>
      <c r="E138" s="133"/>
      <c r="F138" s="133"/>
      <c r="G138" s="133"/>
      <c r="H138" s="133"/>
      <c r="I138" s="133"/>
      <c r="J138" s="133"/>
      <c r="K138" s="133"/>
      <c r="L138" s="44"/>
    </row>
    <row r="139" spans="1:16" ht="20.100000000000001" customHeight="1">
      <c r="A139" s="38" t="s">
        <v>82</v>
      </c>
      <c r="B139" s="38" t="s">
        <v>52</v>
      </c>
      <c r="C139" s="39" t="s">
        <v>53</v>
      </c>
      <c r="D139" s="50">
        <v>1.5</v>
      </c>
      <c r="E139" s="50"/>
      <c r="F139" s="50">
        <f t="shared" ref="F139:F152" si="12">ROUNDDOWN(D139*E139, 0)</f>
        <v>0</v>
      </c>
      <c r="G139" s="50">
        <v>0</v>
      </c>
      <c r="H139" s="50">
        <f t="shared" ref="H139:H152" si="13">ROUNDDOWN(D139*G139, 0)</f>
        <v>0</v>
      </c>
      <c r="I139" s="50">
        <v>0</v>
      </c>
      <c r="J139" s="50">
        <f t="shared" ref="J139:J152" si="14">ROUNDDOWN(D139*I139, 0)</f>
        <v>0</v>
      </c>
      <c r="K139" s="50">
        <f t="shared" ref="K139:K154" si="15">F139+H139+J139</f>
        <v>0</v>
      </c>
      <c r="L139" s="42"/>
      <c r="N139" s="1" t="s">
        <v>0</v>
      </c>
      <c r="O139" s="1" t="s">
        <v>281</v>
      </c>
      <c r="P139">
        <v>1</v>
      </c>
    </row>
    <row r="140" spans="1:16" ht="20.100000000000001" customHeight="1">
      <c r="A140" s="38" t="s">
        <v>327</v>
      </c>
      <c r="B140" s="38" t="s">
        <v>328</v>
      </c>
      <c r="C140" s="39" t="s">
        <v>53</v>
      </c>
      <c r="D140" s="50">
        <v>2</v>
      </c>
      <c r="E140" s="50"/>
      <c r="F140" s="50">
        <f t="shared" si="12"/>
        <v>0</v>
      </c>
      <c r="G140" s="50">
        <f>ROUNDDOWN(일위대가목록!I8, 0)</f>
        <v>0</v>
      </c>
      <c r="H140" s="50">
        <f t="shared" si="13"/>
        <v>0</v>
      </c>
      <c r="I140" s="50">
        <f>일위대가목록!K8</f>
        <v>0</v>
      </c>
      <c r="J140" s="50">
        <f t="shared" si="14"/>
        <v>0</v>
      </c>
      <c r="K140" s="50">
        <f t="shared" si="15"/>
        <v>0</v>
      </c>
      <c r="L140" s="38" t="s">
        <v>329</v>
      </c>
      <c r="O140" s="1" t="s">
        <v>281</v>
      </c>
      <c r="P140">
        <v>1</v>
      </c>
    </row>
    <row r="141" spans="1:16" ht="20.100000000000001" customHeight="1">
      <c r="A141" s="38" t="s">
        <v>129</v>
      </c>
      <c r="B141" s="38" t="s">
        <v>130</v>
      </c>
      <c r="C141" s="39" t="s">
        <v>64</v>
      </c>
      <c r="D141" s="50">
        <v>1</v>
      </c>
      <c r="E141" s="50"/>
      <c r="F141" s="50">
        <f t="shared" si="12"/>
        <v>0</v>
      </c>
      <c r="G141" s="50">
        <v>0</v>
      </c>
      <c r="H141" s="50">
        <f t="shared" si="13"/>
        <v>0</v>
      </c>
      <c r="I141" s="50">
        <v>0</v>
      </c>
      <c r="J141" s="50">
        <f t="shared" si="14"/>
        <v>0</v>
      </c>
      <c r="K141" s="50">
        <f t="shared" si="15"/>
        <v>0</v>
      </c>
      <c r="L141" s="42"/>
      <c r="N141" s="1" t="s">
        <v>0</v>
      </c>
      <c r="O141" s="1" t="s">
        <v>281</v>
      </c>
      <c r="P141">
        <v>1</v>
      </c>
    </row>
    <row r="142" spans="1:16" ht="20.100000000000001" customHeight="1">
      <c r="A142" s="38" t="s">
        <v>62</v>
      </c>
      <c r="B142" s="38" t="s">
        <v>63</v>
      </c>
      <c r="C142" s="39" t="s">
        <v>64</v>
      </c>
      <c r="D142" s="50">
        <v>3</v>
      </c>
      <c r="E142" s="50"/>
      <c r="F142" s="50">
        <f t="shared" si="12"/>
        <v>0</v>
      </c>
      <c r="G142" s="50">
        <v>0</v>
      </c>
      <c r="H142" s="50">
        <f t="shared" si="13"/>
        <v>0</v>
      </c>
      <c r="I142" s="50">
        <v>0</v>
      </c>
      <c r="J142" s="50">
        <f t="shared" si="14"/>
        <v>0</v>
      </c>
      <c r="K142" s="50">
        <f t="shared" si="15"/>
        <v>0</v>
      </c>
      <c r="L142" s="42"/>
      <c r="N142" s="1" t="s">
        <v>0</v>
      </c>
      <c r="O142" s="1" t="s">
        <v>281</v>
      </c>
      <c r="P142">
        <v>1</v>
      </c>
    </row>
    <row r="143" spans="1:16" ht="20.100000000000001" customHeight="1">
      <c r="A143" s="38" t="s">
        <v>199</v>
      </c>
      <c r="B143" s="38" t="s">
        <v>200</v>
      </c>
      <c r="C143" s="39" t="s">
        <v>64</v>
      </c>
      <c r="D143" s="50">
        <v>1</v>
      </c>
      <c r="E143" s="50"/>
      <c r="F143" s="50">
        <f t="shared" si="12"/>
        <v>0</v>
      </c>
      <c r="G143" s="50">
        <v>0</v>
      </c>
      <c r="H143" s="50">
        <f t="shared" si="13"/>
        <v>0</v>
      </c>
      <c r="I143" s="50">
        <v>0</v>
      </c>
      <c r="J143" s="50">
        <f t="shared" si="14"/>
        <v>0</v>
      </c>
      <c r="K143" s="50">
        <f t="shared" si="15"/>
        <v>0</v>
      </c>
      <c r="L143" s="42"/>
      <c r="N143" s="1" t="s">
        <v>0</v>
      </c>
      <c r="O143" s="1" t="s">
        <v>281</v>
      </c>
      <c r="P143">
        <v>1</v>
      </c>
    </row>
    <row r="144" spans="1:16" ht="20.100000000000001" customHeight="1">
      <c r="A144" s="38" t="s">
        <v>186</v>
      </c>
      <c r="B144" s="38" t="s">
        <v>189</v>
      </c>
      <c r="C144" s="39" t="s">
        <v>64</v>
      </c>
      <c r="D144" s="50">
        <v>2</v>
      </c>
      <c r="E144" s="50"/>
      <c r="F144" s="50">
        <f t="shared" si="12"/>
        <v>0</v>
      </c>
      <c r="G144" s="50">
        <v>0</v>
      </c>
      <c r="H144" s="50">
        <f t="shared" si="13"/>
        <v>0</v>
      </c>
      <c r="I144" s="50">
        <v>0</v>
      </c>
      <c r="J144" s="50">
        <f t="shared" si="14"/>
        <v>0</v>
      </c>
      <c r="K144" s="50">
        <f t="shared" si="15"/>
        <v>0</v>
      </c>
      <c r="L144" s="42"/>
      <c r="N144" s="1" t="s">
        <v>0</v>
      </c>
      <c r="O144" s="1" t="s">
        <v>281</v>
      </c>
      <c r="P144">
        <v>1</v>
      </c>
    </row>
    <row r="145" spans="1:18" ht="20.100000000000001" customHeight="1">
      <c r="A145" s="38" t="s">
        <v>213</v>
      </c>
      <c r="B145" s="38" t="s">
        <v>63</v>
      </c>
      <c r="C145" s="39" t="s">
        <v>64</v>
      </c>
      <c r="D145" s="50">
        <v>1</v>
      </c>
      <c r="E145" s="50"/>
      <c r="F145" s="50">
        <f t="shared" si="12"/>
        <v>0</v>
      </c>
      <c r="G145" s="50">
        <v>0</v>
      </c>
      <c r="H145" s="50">
        <f t="shared" si="13"/>
        <v>0</v>
      </c>
      <c r="I145" s="50">
        <v>0</v>
      </c>
      <c r="J145" s="50">
        <f t="shared" si="14"/>
        <v>0</v>
      </c>
      <c r="K145" s="50">
        <f t="shared" si="15"/>
        <v>0</v>
      </c>
      <c r="L145" s="42"/>
      <c r="N145" s="1" t="s">
        <v>0</v>
      </c>
      <c r="O145" s="1" t="s">
        <v>281</v>
      </c>
      <c r="P145">
        <v>1</v>
      </c>
    </row>
    <row r="146" spans="1:18" ht="20.100000000000001" customHeight="1">
      <c r="A146" s="38" t="s">
        <v>186</v>
      </c>
      <c r="B146" s="38" t="s">
        <v>195</v>
      </c>
      <c r="C146" s="39" t="s">
        <v>64</v>
      </c>
      <c r="D146" s="50">
        <v>2</v>
      </c>
      <c r="E146" s="50"/>
      <c r="F146" s="50">
        <f t="shared" si="12"/>
        <v>0</v>
      </c>
      <c r="G146" s="50">
        <v>0</v>
      </c>
      <c r="H146" s="50">
        <f t="shared" si="13"/>
        <v>0</v>
      </c>
      <c r="I146" s="50">
        <v>0</v>
      </c>
      <c r="J146" s="50">
        <f t="shared" si="14"/>
        <v>0</v>
      </c>
      <c r="K146" s="50">
        <f t="shared" si="15"/>
        <v>0</v>
      </c>
      <c r="L146" s="42"/>
      <c r="N146" s="1" t="s">
        <v>0</v>
      </c>
      <c r="O146" s="1" t="s">
        <v>281</v>
      </c>
      <c r="P146">
        <v>1</v>
      </c>
    </row>
    <row r="147" spans="1:18" ht="20.100000000000001" customHeight="1">
      <c r="A147" s="38" t="s">
        <v>140</v>
      </c>
      <c r="B147" s="38" t="s">
        <v>142</v>
      </c>
      <c r="C147" s="39" t="s">
        <v>64</v>
      </c>
      <c r="D147" s="50">
        <v>8</v>
      </c>
      <c r="E147" s="50"/>
      <c r="F147" s="50">
        <f t="shared" si="12"/>
        <v>0</v>
      </c>
      <c r="G147" s="50">
        <v>0</v>
      </c>
      <c r="H147" s="50">
        <f t="shared" si="13"/>
        <v>0</v>
      </c>
      <c r="I147" s="50">
        <v>0</v>
      </c>
      <c r="J147" s="50">
        <f t="shared" si="14"/>
        <v>0</v>
      </c>
      <c r="K147" s="50">
        <f t="shared" si="15"/>
        <v>0</v>
      </c>
      <c r="L147" s="42"/>
      <c r="N147" s="1" t="s">
        <v>0</v>
      </c>
      <c r="O147" s="1" t="s">
        <v>281</v>
      </c>
      <c r="P147">
        <v>1</v>
      </c>
    </row>
    <row r="148" spans="1:18" ht="20.100000000000001" customHeight="1">
      <c r="A148" s="38" t="s">
        <v>140</v>
      </c>
      <c r="B148" s="38" t="s">
        <v>141</v>
      </c>
      <c r="C148" s="39" t="s">
        <v>64</v>
      </c>
      <c r="D148" s="50">
        <v>12</v>
      </c>
      <c r="E148" s="50"/>
      <c r="F148" s="50">
        <f t="shared" si="12"/>
        <v>0</v>
      </c>
      <c r="G148" s="50">
        <v>0</v>
      </c>
      <c r="H148" s="50">
        <f t="shared" si="13"/>
        <v>0</v>
      </c>
      <c r="I148" s="50">
        <v>0</v>
      </c>
      <c r="J148" s="50">
        <f t="shared" si="14"/>
        <v>0</v>
      </c>
      <c r="K148" s="50">
        <f t="shared" si="15"/>
        <v>0</v>
      </c>
      <c r="L148" s="42"/>
      <c r="N148" s="1" t="s">
        <v>0</v>
      </c>
      <c r="O148" s="1" t="s">
        <v>281</v>
      </c>
      <c r="P148">
        <v>1</v>
      </c>
    </row>
    <row r="149" spans="1:18" ht="20.100000000000001" customHeight="1">
      <c r="A149" s="38" t="s">
        <v>140</v>
      </c>
      <c r="B149" s="38" t="s">
        <v>143</v>
      </c>
      <c r="C149" s="39" t="s">
        <v>64</v>
      </c>
      <c r="D149" s="50">
        <v>3</v>
      </c>
      <c r="E149" s="50"/>
      <c r="F149" s="50">
        <f t="shared" si="12"/>
        <v>0</v>
      </c>
      <c r="G149" s="50">
        <v>0</v>
      </c>
      <c r="H149" s="50">
        <f t="shared" si="13"/>
        <v>0</v>
      </c>
      <c r="I149" s="50">
        <v>0</v>
      </c>
      <c r="J149" s="50">
        <f t="shared" si="14"/>
        <v>0</v>
      </c>
      <c r="K149" s="50">
        <f t="shared" si="15"/>
        <v>0</v>
      </c>
      <c r="L149" s="42"/>
      <c r="N149" s="1" t="s">
        <v>0</v>
      </c>
      <c r="O149" s="1" t="s">
        <v>281</v>
      </c>
      <c r="P149">
        <v>1</v>
      </c>
    </row>
    <row r="150" spans="1:18" ht="20.100000000000001" customHeight="1">
      <c r="A150" s="38" t="s">
        <v>311</v>
      </c>
      <c r="B150" s="38" t="s">
        <v>312</v>
      </c>
      <c r="C150" s="39" t="s">
        <v>313</v>
      </c>
      <c r="D150" s="50">
        <v>2</v>
      </c>
      <c r="E150" s="50"/>
      <c r="F150" s="50">
        <f t="shared" si="12"/>
        <v>0</v>
      </c>
      <c r="G150" s="50">
        <f>ROUNDDOWN(일위대가목록!I62, 0)</f>
        <v>0</v>
      </c>
      <c r="H150" s="50">
        <f t="shared" si="13"/>
        <v>0</v>
      </c>
      <c r="I150" s="50">
        <f>일위대가목록!K62</f>
        <v>0</v>
      </c>
      <c r="J150" s="50">
        <f t="shared" si="14"/>
        <v>0</v>
      </c>
      <c r="K150" s="50">
        <f t="shared" si="15"/>
        <v>0</v>
      </c>
      <c r="L150" s="38" t="s">
        <v>314</v>
      </c>
      <c r="O150" s="1" t="s">
        <v>281</v>
      </c>
      <c r="P150">
        <v>1</v>
      </c>
    </row>
    <row r="151" spans="1:18" ht="20.100000000000001" customHeight="1">
      <c r="A151" s="38" t="s">
        <v>248</v>
      </c>
      <c r="B151" s="38" t="s">
        <v>50</v>
      </c>
      <c r="C151" s="39" t="s">
        <v>249</v>
      </c>
      <c r="D151" s="50">
        <v>2.9</v>
      </c>
      <c r="E151" s="50">
        <v>0</v>
      </c>
      <c r="F151" s="50">
        <f t="shared" si="12"/>
        <v>0</v>
      </c>
      <c r="G151" s="50"/>
      <c r="H151" s="50">
        <f t="shared" si="13"/>
        <v>0</v>
      </c>
      <c r="I151" s="50">
        <v>0</v>
      </c>
      <c r="J151" s="50">
        <f t="shared" si="14"/>
        <v>0</v>
      </c>
      <c r="K151" s="50">
        <f t="shared" si="15"/>
        <v>0</v>
      </c>
      <c r="L151" s="42"/>
      <c r="N151" s="1" t="s">
        <v>280</v>
      </c>
      <c r="O151" s="1" t="s">
        <v>281</v>
      </c>
      <c r="P151">
        <v>1</v>
      </c>
    </row>
    <row r="152" spans="1:18" ht="20.100000000000001" customHeight="1">
      <c r="A152" s="38" t="s">
        <v>248</v>
      </c>
      <c r="B152" s="38" t="s">
        <v>37</v>
      </c>
      <c r="C152" s="39" t="s">
        <v>249</v>
      </c>
      <c r="D152" s="50">
        <v>0.379</v>
      </c>
      <c r="E152" s="50">
        <v>0</v>
      </c>
      <c r="F152" s="50">
        <f t="shared" si="12"/>
        <v>0</v>
      </c>
      <c r="G152" s="50"/>
      <c r="H152" s="50">
        <f t="shared" si="13"/>
        <v>0</v>
      </c>
      <c r="I152" s="50">
        <v>0</v>
      </c>
      <c r="J152" s="50">
        <f t="shared" si="14"/>
        <v>0</v>
      </c>
      <c r="K152" s="50">
        <f t="shared" si="15"/>
        <v>0</v>
      </c>
      <c r="L152" s="42"/>
      <c r="N152" s="1" t="s">
        <v>280</v>
      </c>
      <c r="O152" s="1" t="s">
        <v>281</v>
      </c>
      <c r="P152">
        <v>1</v>
      </c>
    </row>
    <row r="153" spans="1:18" ht="20.100000000000001" customHeight="1">
      <c r="A153" s="38" t="s">
        <v>282</v>
      </c>
      <c r="B153" s="42" t="str">
        <f>"노무비의 " &amp; M153*100 &amp; "%"</f>
        <v>노무비의 2%</v>
      </c>
      <c r="C153" s="39" t="s">
        <v>1</v>
      </c>
      <c r="D153" s="50">
        <v>1</v>
      </c>
      <c r="E153" s="50"/>
      <c r="F153" s="50">
        <f>ROUNDDOWN((E153)*M153, 0)</f>
        <v>0</v>
      </c>
      <c r="G153" s="50">
        <v>0</v>
      </c>
      <c r="H153" s="50">
        <v>0</v>
      </c>
      <c r="I153" s="50">
        <v>0</v>
      </c>
      <c r="J153" s="50">
        <v>0</v>
      </c>
      <c r="K153" s="50">
        <f t="shared" si="15"/>
        <v>0</v>
      </c>
      <c r="L153" s="42"/>
      <c r="M153">
        <v>0.02</v>
      </c>
      <c r="N153" s="1" t="s">
        <v>283</v>
      </c>
      <c r="O153" s="1" t="s">
        <v>281</v>
      </c>
      <c r="P153">
        <v>1</v>
      </c>
      <c r="Q153" s="1" t="s">
        <v>284</v>
      </c>
      <c r="R153" s="1" t="s">
        <v>285</v>
      </c>
    </row>
    <row r="154" spans="1:18" ht="20.100000000000001" customHeight="1">
      <c r="A154" s="45" t="s">
        <v>48</v>
      </c>
      <c r="B154" s="46"/>
      <c r="C154" s="47"/>
      <c r="D154" s="51"/>
      <c r="E154" s="51"/>
      <c r="F154" s="51">
        <f>ROUNDDOWN(SUMIF(P139:P153, "1", F139:F153), 0)</f>
        <v>0</v>
      </c>
      <c r="G154" s="51"/>
      <c r="H154" s="51">
        <f>ROUNDDOWN(SUMIF(P139:P153, "1", H139:H153), 0)</f>
        <v>0</v>
      </c>
      <c r="I154" s="51"/>
      <c r="J154" s="51">
        <f>ROUNDDOWN(SUMIF(P139:P153, "1", J139:J153), 0)</f>
        <v>0</v>
      </c>
      <c r="K154" s="51">
        <f t="shared" si="15"/>
        <v>0</v>
      </c>
      <c r="L154" s="46"/>
    </row>
    <row r="155" spans="1:18" ht="20.100000000000001" customHeight="1">
      <c r="A155" s="42"/>
      <c r="B155" s="42"/>
      <c r="C155" s="43"/>
      <c r="D155" s="50"/>
      <c r="E155" s="50"/>
      <c r="F155" s="50"/>
      <c r="G155" s="50"/>
      <c r="H155" s="50"/>
      <c r="I155" s="50"/>
      <c r="J155" s="50"/>
      <c r="K155" s="50"/>
      <c r="L155" s="42"/>
    </row>
    <row r="156" spans="1:18" ht="20.100000000000001" customHeight="1">
      <c r="A156" s="131" t="s">
        <v>330</v>
      </c>
      <c r="B156" s="132"/>
      <c r="C156" s="132"/>
      <c r="D156" s="133"/>
      <c r="E156" s="133"/>
      <c r="F156" s="133"/>
      <c r="G156" s="133"/>
      <c r="H156" s="133"/>
      <c r="I156" s="133"/>
      <c r="J156" s="133"/>
      <c r="K156" s="133"/>
      <c r="L156" s="44"/>
    </row>
    <row r="157" spans="1:18" ht="20.100000000000001" customHeight="1">
      <c r="A157" s="38" t="s">
        <v>248</v>
      </c>
      <c r="B157" s="38" t="s">
        <v>50</v>
      </c>
      <c r="C157" s="39" t="s">
        <v>249</v>
      </c>
      <c r="D157" s="50">
        <v>1.2E-2</v>
      </c>
      <c r="E157" s="50"/>
      <c r="F157" s="50">
        <f>ROUND(D157*E157, 0)</f>
        <v>0</v>
      </c>
      <c r="G157" s="50"/>
      <c r="H157" s="50">
        <f>ROUND(D157*G157, 0)</f>
        <v>0</v>
      </c>
      <c r="I157" s="50">
        <v>0</v>
      </c>
      <c r="J157" s="50">
        <f>ROUND(D157*I157, 0)</f>
        <v>0</v>
      </c>
      <c r="K157" s="50">
        <f>F157+H157+J157</f>
        <v>0</v>
      </c>
      <c r="L157" s="42"/>
      <c r="N157" s="1" t="s">
        <v>280</v>
      </c>
      <c r="O157" s="1" t="s">
        <v>281</v>
      </c>
      <c r="P157">
        <v>1</v>
      </c>
    </row>
    <row r="158" spans="1:18" ht="20.100000000000001" customHeight="1">
      <c r="A158" s="38" t="s">
        <v>248</v>
      </c>
      <c r="B158" s="38" t="s">
        <v>37</v>
      </c>
      <c r="C158" s="39" t="s">
        <v>249</v>
      </c>
      <c r="D158" s="50">
        <v>8.0000000000000002E-3</v>
      </c>
      <c r="E158" s="50"/>
      <c r="F158" s="50">
        <f>ROUND(D158*E158, 0)</f>
        <v>0</v>
      </c>
      <c r="G158" s="50"/>
      <c r="H158" s="50">
        <f>ROUND(D158*G158, 0)</f>
        <v>0</v>
      </c>
      <c r="I158" s="50">
        <v>0</v>
      </c>
      <c r="J158" s="50">
        <f>ROUND(D158*I158, 0)</f>
        <v>0</v>
      </c>
      <c r="K158" s="50">
        <f>F158+H158+J158</f>
        <v>0</v>
      </c>
      <c r="L158" s="42"/>
      <c r="N158" s="1" t="s">
        <v>280</v>
      </c>
      <c r="O158" s="1" t="s">
        <v>281</v>
      </c>
      <c r="P158">
        <v>1</v>
      </c>
    </row>
    <row r="159" spans="1:18" ht="20.100000000000001" customHeight="1">
      <c r="A159" s="38" t="s">
        <v>282</v>
      </c>
      <c r="B159" s="42" t="str">
        <f>"노무비의 " &amp; M159*100 &amp; "%"</f>
        <v>노무비의 2%</v>
      </c>
      <c r="C159" s="39" t="s">
        <v>1</v>
      </c>
      <c r="D159" s="50">
        <v>1</v>
      </c>
      <c r="E159" s="50"/>
      <c r="F159" s="50">
        <f>ROUND((E159)*M159, 0)</f>
        <v>0</v>
      </c>
      <c r="G159" s="50"/>
      <c r="H159" s="50">
        <v>0</v>
      </c>
      <c r="I159" s="50">
        <v>0</v>
      </c>
      <c r="J159" s="50">
        <v>0</v>
      </c>
      <c r="K159" s="50">
        <f>F159+H159+J159</f>
        <v>0</v>
      </c>
      <c r="L159" s="42"/>
      <c r="M159">
        <v>0.02</v>
      </c>
      <c r="N159" s="1" t="s">
        <v>283</v>
      </c>
      <c r="O159" s="1" t="s">
        <v>281</v>
      </c>
      <c r="P159">
        <v>1</v>
      </c>
      <c r="Q159" s="1" t="s">
        <v>284</v>
      </c>
      <c r="R159" s="1" t="s">
        <v>285</v>
      </c>
    </row>
    <row r="160" spans="1:18" ht="20.100000000000001" customHeight="1">
      <c r="A160" s="45" t="s">
        <v>48</v>
      </c>
      <c r="B160" s="46"/>
      <c r="C160" s="47"/>
      <c r="D160" s="51"/>
      <c r="E160" s="51"/>
      <c r="F160" s="51">
        <f>ROUNDDOWN(SUMIF(P157:P159, "1", F157:F159), 0)</f>
        <v>0</v>
      </c>
      <c r="G160" s="51"/>
      <c r="H160" s="51">
        <f>ROUNDDOWN(SUMIF(P157:P159, "1", H157:H159), 0)</f>
        <v>0</v>
      </c>
      <c r="I160" s="51"/>
      <c r="J160" s="51">
        <f>ROUNDDOWN(SUMIF(P157:P159, "1", J157:J159), 0)</f>
        <v>0</v>
      </c>
      <c r="K160" s="51">
        <f>F160+H160+J160</f>
        <v>0</v>
      </c>
      <c r="L160" s="46"/>
    </row>
    <row r="161" spans="1:18" ht="20.100000000000001" customHeight="1">
      <c r="A161" s="42"/>
      <c r="B161" s="42"/>
      <c r="C161" s="43"/>
      <c r="D161" s="50"/>
      <c r="E161" s="50"/>
      <c r="F161" s="50"/>
      <c r="G161" s="50"/>
      <c r="H161" s="50"/>
      <c r="I161" s="50"/>
      <c r="J161" s="50"/>
      <c r="K161" s="50"/>
      <c r="L161" s="42"/>
    </row>
    <row r="162" spans="1:18" ht="20.100000000000001" customHeight="1">
      <c r="A162" s="131" t="s">
        <v>331</v>
      </c>
      <c r="B162" s="132"/>
      <c r="C162" s="132"/>
      <c r="D162" s="133"/>
      <c r="E162" s="133"/>
      <c r="F162" s="133"/>
      <c r="G162" s="133"/>
      <c r="H162" s="133"/>
      <c r="I162" s="133"/>
      <c r="J162" s="133"/>
      <c r="K162" s="133"/>
      <c r="L162" s="44"/>
    </row>
    <row r="163" spans="1:18" ht="20.100000000000001" customHeight="1">
      <c r="A163" s="38" t="s">
        <v>248</v>
      </c>
      <c r="B163" s="38" t="s">
        <v>50</v>
      </c>
      <c r="C163" s="39" t="s">
        <v>249</v>
      </c>
      <c r="D163" s="50">
        <v>1.2999999999999999E-2</v>
      </c>
      <c r="E163" s="50">
        <v>0</v>
      </c>
      <c r="F163" s="50">
        <f>ROUND(D163*E163, 0)</f>
        <v>0</v>
      </c>
      <c r="G163" s="50"/>
      <c r="H163" s="50">
        <f>ROUND(D163*G163, 0)</f>
        <v>0</v>
      </c>
      <c r="I163" s="50">
        <v>0</v>
      </c>
      <c r="J163" s="50">
        <f>ROUND(D163*I163, 0)</f>
        <v>0</v>
      </c>
      <c r="K163" s="50">
        <f>F163+H163+J163</f>
        <v>0</v>
      </c>
      <c r="L163" s="42"/>
      <c r="N163" s="1" t="s">
        <v>280</v>
      </c>
      <c r="O163" s="1" t="s">
        <v>281</v>
      </c>
      <c r="P163">
        <v>1</v>
      </c>
    </row>
    <row r="164" spans="1:18" ht="20.100000000000001" customHeight="1">
      <c r="A164" s="38" t="s">
        <v>248</v>
      </c>
      <c r="B164" s="38" t="s">
        <v>37</v>
      </c>
      <c r="C164" s="39" t="s">
        <v>249</v>
      </c>
      <c r="D164" s="50">
        <v>8.9999999999999993E-3</v>
      </c>
      <c r="E164" s="50">
        <v>0</v>
      </c>
      <c r="F164" s="50">
        <f>ROUND(D164*E164, 0)</f>
        <v>0</v>
      </c>
      <c r="G164" s="50"/>
      <c r="H164" s="50">
        <f>ROUND(D164*G164, 0)</f>
        <v>0</v>
      </c>
      <c r="I164" s="50">
        <v>0</v>
      </c>
      <c r="J164" s="50">
        <f>ROUND(D164*I164, 0)</f>
        <v>0</v>
      </c>
      <c r="K164" s="50">
        <f>F164+H164+J164</f>
        <v>0</v>
      </c>
      <c r="L164" s="42"/>
      <c r="N164" s="1" t="s">
        <v>280</v>
      </c>
      <c r="O164" s="1" t="s">
        <v>281</v>
      </c>
      <c r="P164">
        <v>1</v>
      </c>
    </row>
    <row r="165" spans="1:18" ht="20.100000000000001" customHeight="1">
      <c r="A165" s="38" t="s">
        <v>282</v>
      </c>
      <c r="B165" s="42" t="str">
        <f>"노무비의 " &amp; M165*100 &amp; "%"</f>
        <v>노무비의 2%</v>
      </c>
      <c r="C165" s="39" t="s">
        <v>1</v>
      </c>
      <c r="D165" s="50">
        <v>1</v>
      </c>
      <c r="E165" s="50">
        <f>SUMIF(N163:N165, "02", H163:H165)</f>
        <v>0</v>
      </c>
      <c r="F165" s="50">
        <f>ROUND((E165)*M165, 0)</f>
        <v>0</v>
      </c>
      <c r="G165" s="50"/>
      <c r="H165" s="50">
        <v>0</v>
      </c>
      <c r="I165" s="50">
        <v>0</v>
      </c>
      <c r="J165" s="50">
        <v>0</v>
      </c>
      <c r="K165" s="50">
        <f>F165+H165+J165</f>
        <v>0</v>
      </c>
      <c r="L165" s="42"/>
      <c r="M165">
        <v>0.02</v>
      </c>
      <c r="N165" s="1" t="s">
        <v>283</v>
      </c>
      <c r="O165" s="1" t="s">
        <v>281</v>
      </c>
      <c r="P165">
        <v>1</v>
      </c>
      <c r="Q165" s="1" t="s">
        <v>284</v>
      </c>
      <c r="R165" s="1" t="s">
        <v>285</v>
      </c>
    </row>
    <row r="166" spans="1:18" ht="20.100000000000001" customHeight="1">
      <c r="A166" s="45" t="s">
        <v>48</v>
      </c>
      <c r="B166" s="46"/>
      <c r="C166" s="47"/>
      <c r="D166" s="51"/>
      <c r="E166" s="51"/>
      <c r="F166" s="51">
        <f>ROUNDDOWN(SUMIF(P163:P165, "1", F163:F165), 0)</f>
        <v>0</v>
      </c>
      <c r="G166" s="51"/>
      <c r="H166" s="51">
        <f>ROUNDDOWN(SUMIF(P163:P165, "1", H163:H165), 0)</f>
        <v>0</v>
      </c>
      <c r="I166" s="51"/>
      <c r="J166" s="51">
        <f>ROUNDDOWN(SUMIF(P163:P165, "1", J163:J165), 0)</f>
        <v>0</v>
      </c>
      <c r="K166" s="51">
        <f>F166+H166+J166</f>
        <v>0</v>
      </c>
      <c r="L166" s="46"/>
    </row>
    <row r="167" spans="1:18" ht="20.100000000000001" customHeight="1">
      <c r="A167" s="42"/>
      <c r="B167" s="42"/>
      <c r="C167" s="43"/>
      <c r="D167" s="50"/>
      <c r="E167" s="50"/>
      <c r="F167" s="50"/>
      <c r="G167" s="50"/>
      <c r="H167" s="50"/>
      <c r="I167" s="50"/>
      <c r="J167" s="50"/>
      <c r="K167" s="50"/>
      <c r="L167" s="42"/>
    </row>
    <row r="168" spans="1:18" ht="20.100000000000001" customHeight="1">
      <c r="A168" s="131" t="s">
        <v>332</v>
      </c>
      <c r="B168" s="132"/>
      <c r="C168" s="132"/>
      <c r="D168" s="133"/>
      <c r="E168" s="133"/>
      <c r="F168" s="133"/>
      <c r="G168" s="133"/>
      <c r="H168" s="133"/>
      <c r="I168" s="133"/>
      <c r="J168" s="133"/>
      <c r="K168" s="133"/>
      <c r="L168" s="44"/>
    </row>
    <row r="169" spans="1:18" ht="20.100000000000001" customHeight="1">
      <c r="A169" s="38" t="s">
        <v>248</v>
      </c>
      <c r="B169" s="38" t="s">
        <v>50</v>
      </c>
      <c r="C169" s="39" t="s">
        <v>249</v>
      </c>
      <c r="D169" s="50">
        <v>1.7000000000000001E-2</v>
      </c>
      <c r="E169" s="50">
        <v>0</v>
      </c>
      <c r="F169" s="50">
        <f>ROUND(D169*E169, 0)</f>
        <v>0</v>
      </c>
      <c r="G169" s="50"/>
      <c r="H169" s="50">
        <f>ROUND(D169*G169, 0)</f>
        <v>0</v>
      </c>
      <c r="I169" s="50">
        <v>0</v>
      </c>
      <c r="J169" s="50">
        <f>ROUND(D169*I169, 0)</f>
        <v>0</v>
      </c>
      <c r="K169" s="50">
        <f>F169+H169+J169</f>
        <v>0</v>
      </c>
      <c r="L169" s="42"/>
      <c r="N169" s="1" t="s">
        <v>280</v>
      </c>
      <c r="O169" s="1" t="s">
        <v>281</v>
      </c>
      <c r="P169">
        <v>1</v>
      </c>
    </row>
    <row r="170" spans="1:18" ht="20.100000000000001" customHeight="1">
      <c r="A170" s="38" t="s">
        <v>248</v>
      </c>
      <c r="B170" s="38" t="s">
        <v>37</v>
      </c>
      <c r="C170" s="39" t="s">
        <v>249</v>
      </c>
      <c r="D170" s="50">
        <v>1.0999999999999999E-2</v>
      </c>
      <c r="E170" s="50">
        <v>0</v>
      </c>
      <c r="F170" s="50">
        <f>ROUND(D170*E170, 0)</f>
        <v>0</v>
      </c>
      <c r="G170" s="50"/>
      <c r="H170" s="50">
        <f>ROUND(D170*G170, 0)</f>
        <v>0</v>
      </c>
      <c r="I170" s="50">
        <v>0</v>
      </c>
      <c r="J170" s="50">
        <f>ROUND(D170*I170, 0)</f>
        <v>0</v>
      </c>
      <c r="K170" s="50">
        <f>F170+H170+J170</f>
        <v>0</v>
      </c>
      <c r="L170" s="42"/>
      <c r="N170" s="1" t="s">
        <v>280</v>
      </c>
      <c r="O170" s="1" t="s">
        <v>281</v>
      </c>
      <c r="P170">
        <v>1</v>
      </c>
    </row>
    <row r="171" spans="1:18" ht="20.100000000000001" customHeight="1">
      <c r="A171" s="38" t="s">
        <v>282</v>
      </c>
      <c r="B171" s="42" t="str">
        <f>"노무비의 " &amp; M171*100 &amp; "%"</f>
        <v>노무비의 2%</v>
      </c>
      <c r="C171" s="39" t="s">
        <v>1</v>
      </c>
      <c r="D171" s="50">
        <v>1</v>
      </c>
      <c r="E171" s="50"/>
      <c r="F171" s="50">
        <f>ROUND((E171)*M171, 0)</f>
        <v>0</v>
      </c>
      <c r="G171" s="50">
        <v>0</v>
      </c>
      <c r="H171" s="50">
        <v>0</v>
      </c>
      <c r="I171" s="50">
        <v>0</v>
      </c>
      <c r="J171" s="50">
        <v>0</v>
      </c>
      <c r="K171" s="50">
        <f>F171+H171+J171</f>
        <v>0</v>
      </c>
      <c r="L171" s="42"/>
      <c r="M171">
        <v>0.02</v>
      </c>
      <c r="N171" s="1" t="s">
        <v>283</v>
      </c>
      <c r="O171" s="1" t="s">
        <v>281</v>
      </c>
      <c r="P171">
        <v>1</v>
      </c>
      <c r="Q171" s="1" t="s">
        <v>284</v>
      </c>
      <c r="R171" s="1" t="s">
        <v>285</v>
      </c>
    </row>
    <row r="172" spans="1:18" ht="20.100000000000001" customHeight="1">
      <c r="A172" s="45" t="s">
        <v>48</v>
      </c>
      <c r="B172" s="46"/>
      <c r="C172" s="47"/>
      <c r="D172" s="51"/>
      <c r="E172" s="51"/>
      <c r="F172" s="51">
        <f>ROUNDDOWN(SUMIF(P169:P171, "1", F169:F171), 0)</f>
        <v>0</v>
      </c>
      <c r="G172" s="51"/>
      <c r="H172" s="51">
        <f>ROUNDDOWN(SUMIF(P169:P171, "1", H169:H171), 0)</f>
        <v>0</v>
      </c>
      <c r="I172" s="51"/>
      <c r="J172" s="51">
        <f>ROUNDDOWN(SUMIF(P169:P171, "1", J169:J171), 0)</f>
        <v>0</v>
      </c>
      <c r="K172" s="51">
        <f>F172+H172+J172</f>
        <v>0</v>
      </c>
      <c r="L172" s="46"/>
    </row>
    <row r="173" spans="1:18" ht="20.100000000000001" customHeight="1">
      <c r="A173" s="42"/>
      <c r="B173" s="42"/>
      <c r="C173" s="43"/>
      <c r="D173" s="50"/>
      <c r="E173" s="50"/>
      <c r="F173" s="50"/>
      <c r="G173" s="50"/>
      <c r="H173" s="50"/>
      <c r="I173" s="50"/>
      <c r="J173" s="50"/>
      <c r="K173" s="50"/>
      <c r="L173" s="42"/>
    </row>
    <row r="174" spans="1:18" ht="20.100000000000001" customHeight="1">
      <c r="A174" s="131" t="s">
        <v>333</v>
      </c>
      <c r="B174" s="132"/>
      <c r="C174" s="132"/>
      <c r="D174" s="133"/>
      <c r="E174" s="133"/>
      <c r="F174" s="133"/>
      <c r="G174" s="133"/>
      <c r="H174" s="133"/>
      <c r="I174" s="133"/>
      <c r="J174" s="133"/>
      <c r="K174" s="133"/>
      <c r="L174" s="44"/>
    </row>
    <row r="175" spans="1:18" ht="20.100000000000001" customHeight="1">
      <c r="A175" s="38" t="s">
        <v>248</v>
      </c>
      <c r="B175" s="38" t="s">
        <v>50</v>
      </c>
      <c r="C175" s="39" t="s">
        <v>249</v>
      </c>
      <c r="D175" s="50">
        <v>3.1E-2</v>
      </c>
      <c r="E175" s="50">
        <v>0</v>
      </c>
      <c r="F175" s="50">
        <f>ROUND(D175*E175, 0)</f>
        <v>0</v>
      </c>
      <c r="G175" s="50"/>
      <c r="H175" s="50">
        <f>ROUND(D175*G175, 0)</f>
        <v>0</v>
      </c>
      <c r="I175" s="50">
        <v>0</v>
      </c>
      <c r="J175" s="50">
        <f>ROUND(D175*I175, 0)</f>
        <v>0</v>
      </c>
      <c r="K175" s="50">
        <f>F175+H175+J175</f>
        <v>0</v>
      </c>
      <c r="L175" s="42"/>
      <c r="N175" s="1" t="s">
        <v>280</v>
      </c>
      <c r="O175" s="1" t="s">
        <v>281</v>
      </c>
      <c r="P175">
        <v>1</v>
      </c>
    </row>
    <row r="176" spans="1:18" ht="20.100000000000001" customHeight="1">
      <c r="A176" s="38" t="s">
        <v>248</v>
      </c>
      <c r="B176" s="38" t="s">
        <v>37</v>
      </c>
      <c r="C176" s="39" t="s">
        <v>249</v>
      </c>
      <c r="D176" s="50">
        <v>2.1000000000000001E-2</v>
      </c>
      <c r="E176" s="50"/>
      <c r="F176" s="50">
        <f>ROUND(D176*E176, 0)</f>
        <v>0</v>
      </c>
      <c r="G176" s="50"/>
      <c r="H176" s="50">
        <f>ROUND(D176*G176, 0)</f>
        <v>0</v>
      </c>
      <c r="I176" s="50">
        <v>0</v>
      </c>
      <c r="J176" s="50">
        <f>ROUND(D176*I176, 0)</f>
        <v>0</v>
      </c>
      <c r="K176" s="50">
        <f>F176+H176+J176</f>
        <v>0</v>
      </c>
      <c r="L176" s="42"/>
      <c r="N176" s="1" t="s">
        <v>280</v>
      </c>
      <c r="O176" s="1" t="s">
        <v>281</v>
      </c>
      <c r="P176">
        <v>1</v>
      </c>
    </row>
    <row r="177" spans="1:18" ht="20.100000000000001" customHeight="1">
      <c r="A177" s="38" t="s">
        <v>282</v>
      </c>
      <c r="B177" s="42" t="str">
        <f>"노무비의 " &amp; M177*100 &amp; "%"</f>
        <v>노무비의 2%</v>
      </c>
      <c r="C177" s="39" t="s">
        <v>1</v>
      </c>
      <c r="D177" s="50">
        <v>1</v>
      </c>
      <c r="E177" s="50"/>
      <c r="F177" s="50">
        <f>ROUND((E177)*M177, 0)</f>
        <v>0</v>
      </c>
      <c r="G177" s="50">
        <v>0</v>
      </c>
      <c r="H177" s="50">
        <v>0</v>
      </c>
      <c r="I177" s="50">
        <v>0</v>
      </c>
      <c r="J177" s="50">
        <v>0</v>
      </c>
      <c r="K177" s="50">
        <f>F177+H177+J177</f>
        <v>0</v>
      </c>
      <c r="L177" s="42"/>
      <c r="M177">
        <v>0.02</v>
      </c>
      <c r="N177" s="1" t="s">
        <v>283</v>
      </c>
      <c r="O177" s="1" t="s">
        <v>281</v>
      </c>
      <c r="P177">
        <v>1</v>
      </c>
      <c r="Q177" s="1" t="s">
        <v>284</v>
      </c>
      <c r="R177" s="1" t="s">
        <v>285</v>
      </c>
    </row>
    <row r="178" spans="1:18" ht="20.100000000000001" customHeight="1">
      <c r="A178" s="45" t="s">
        <v>48</v>
      </c>
      <c r="B178" s="46"/>
      <c r="C178" s="47"/>
      <c r="D178" s="51"/>
      <c r="E178" s="51"/>
      <c r="F178" s="51">
        <f>ROUNDDOWN(SUMIF(P175:P177, "1", F175:F177), 0)</f>
        <v>0</v>
      </c>
      <c r="G178" s="51"/>
      <c r="H178" s="51">
        <f>ROUNDDOWN(SUMIF(P175:P177, "1", H175:H177), 0)</f>
        <v>0</v>
      </c>
      <c r="I178" s="51"/>
      <c r="J178" s="51">
        <f>ROUNDDOWN(SUMIF(P175:P177, "1", J175:J177), 0)</f>
        <v>0</v>
      </c>
      <c r="K178" s="51">
        <f>F178+H178+J178</f>
        <v>0</v>
      </c>
      <c r="L178" s="46"/>
    </row>
    <row r="179" spans="1:18" ht="20.100000000000001" customHeight="1">
      <c r="A179" s="42"/>
      <c r="B179" s="42"/>
      <c r="C179" s="43"/>
      <c r="D179" s="50"/>
      <c r="E179" s="50"/>
      <c r="F179" s="50"/>
      <c r="G179" s="50"/>
      <c r="H179" s="50"/>
      <c r="I179" s="50"/>
      <c r="J179" s="50"/>
      <c r="K179" s="50"/>
      <c r="L179" s="42"/>
    </row>
    <row r="180" spans="1:18" ht="20.100000000000001" customHeight="1">
      <c r="A180" s="131" t="s">
        <v>334</v>
      </c>
      <c r="B180" s="132"/>
      <c r="C180" s="132"/>
      <c r="D180" s="133"/>
      <c r="E180" s="133"/>
      <c r="F180" s="133"/>
      <c r="G180" s="133"/>
      <c r="H180" s="133"/>
      <c r="I180" s="133"/>
      <c r="J180" s="133"/>
      <c r="K180" s="133"/>
      <c r="L180" s="44"/>
    </row>
    <row r="181" spans="1:18" ht="20.100000000000001" customHeight="1">
      <c r="A181" s="38" t="s">
        <v>248</v>
      </c>
      <c r="B181" s="38" t="s">
        <v>50</v>
      </c>
      <c r="C181" s="39" t="s">
        <v>249</v>
      </c>
      <c r="D181" s="50">
        <v>2.1000000000000001E-2</v>
      </c>
      <c r="E181" s="50">
        <v>0</v>
      </c>
      <c r="F181" s="50">
        <f>ROUND(D181*E181, 0)</f>
        <v>0</v>
      </c>
      <c r="G181" s="50"/>
      <c r="H181" s="50">
        <f>ROUND(D181*G181, 0)</f>
        <v>0</v>
      </c>
      <c r="I181" s="50">
        <v>0</v>
      </c>
      <c r="J181" s="50">
        <f>ROUND(D181*I181, 0)</f>
        <v>0</v>
      </c>
      <c r="K181" s="50">
        <f>F181+H181+J181</f>
        <v>0</v>
      </c>
      <c r="L181" s="42"/>
      <c r="N181" s="1" t="s">
        <v>280</v>
      </c>
      <c r="O181" s="1" t="s">
        <v>281</v>
      </c>
      <c r="P181">
        <v>1</v>
      </c>
    </row>
    <row r="182" spans="1:18" ht="20.100000000000001" customHeight="1">
      <c r="A182" s="38" t="s">
        <v>248</v>
      </c>
      <c r="B182" s="38" t="s">
        <v>37</v>
      </c>
      <c r="C182" s="39" t="s">
        <v>249</v>
      </c>
      <c r="D182" s="50">
        <v>1.4E-2</v>
      </c>
      <c r="E182" s="50">
        <v>0</v>
      </c>
      <c r="F182" s="50">
        <f>ROUND(D182*E182, 0)</f>
        <v>0</v>
      </c>
      <c r="G182" s="50"/>
      <c r="H182" s="50">
        <f>ROUND(D182*G182, 0)</f>
        <v>0</v>
      </c>
      <c r="I182" s="50">
        <v>0</v>
      </c>
      <c r="J182" s="50">
        <f>ROUND(D182*I182, 0)</f>
        <v>0</v>
      </c>
      <c r="K182" s="50">
        <f>F182+H182+J182</f>
        <v>0</v>
      </c>
      <c r="L182" s="42"/>
      <c r="N182" s="1" t="s">
        <v>280</v>
      </c>
      <c r="O182" s="1" t="s">
        <v>281</v>
      </c>
      <c r="P182">
        <v>1</v>
      </c>
    </row>
    <row r="183" spans="1:18" ht="20.100000000000001" customHeight="1">
      <c r="A183" s="38" t="s">
        <v>282</v>
      </c>
      <c r="B183" s="42" t="str">
        <f>"노무비의 " &amp; M183*100 &amp; "%"</f>
        <v>노무비의 2%</v>
      </c>
      <c r="C183" s="39" t="s">
        <v>1</v>
      </c>
      <c r="D183" s="50">
        <v>1</v>
      </c>
      <c r="E183" s="50"/>
      <c r="F183" s="50">
        <f>ROUND((E183)*M183, 0)</f>
        <v>0</v>
      </c>
      <c r="G183" s="50">
        <v>0</v>
      </c>
      <c r="H183" s="50">
        <v>0</v>
      </c>
      <c r="I183" s="50">
        <v>0</v>
      </c>
      <c r="J183" s="50">
        <v>0</v>
      </c>
      <c r="K183" s="50">
        <f>F183+H183+J183</f>
        <v>0</v>
      </c>
      <c r="L183" s="42"/>
      <c r="M183">
        <v>0.02</v>
      </c>
      <c r="N183" s="1" t="s">
        <v>283</v>
      </c>
      <c r="O183" s="1" t="s">
        <v>281</v>
      </c>
      <c r="P183">
        <v>1</v>
      </c>
      <c r="Q183" s="1" t="s">
        <v>284</v>
      </c>
      <c r="R183" s="1" t="s">
        <v>285</v>
      </c>
    </row>
    <row r="184" spans="1:18" ht="20.100000000000001" customHeight="1">
      <c r="A184" s="45" t="s">
        <v>48</v>
      </c>
      <c r="B184" s="46"/>
      <c r="C184" s="47"/>
      <c r="D184" s="51"/>
      <c r="E184" s="51"/>
      <c r="F184" s="51">
        <f>ROUNDDOWN(SUMIF(P181:P183, "1", F181:F183), 0)</f>
        <v>0</v>
      </c>
      <c r="G184" s="51"/>
      <c r="H184" s="51">
        <f>ROUNDDOWN(SUMIF(P181:P183, "1", H181:H183), 0)</f>
        <v>0</v>
      </c>
      <c r="I184" s="51"/>
      <c r="J184" s="51">
        <f>ROUNDDOWN(SUMIF(P181:P183, "1", J181:J183), 0)</f>
        <v>0</v>
      </c>
      <c r="K184" s="51">
        <f>F184+H184+J184</f>
        <v>0</v>
      </c>
      <c r="L184" s="46"/>
    </row>
    <row r="185" spans="1:18" ht="20.100000000000001" customHeight="1">
      <c r="A185" s="42"/>
      <c r="B185" s="42"/>
      <c r="C185" s="43"/>
      <c r="D185" s="50"/>
      <c r="E185" s="50"/>
      <c r="F185" s="50"/>
      <c r="G185" s="50"/>
      <c r="H185" s="50"/>
      <c r="I185" s="50"/>
      <c r="J185" s="50"/>
      <c r="K185" s="50"/>
      <c r="L185" s="42"/>
    </row>
    <row r="186" spans="1:18" ht="20.100000000000001" customHeight="1">
      <c r="A186" s="131" t="s">
        <v>335</v>
      </c>
      <c r="B186" s="132"/>
      <c r="C186" s="132"/>
      <c r="D186" s="133"/>
      <c r="E186" s="133"/>
      <c r="F186" s="133"/>
      <c r="G186" s="133"/>
      <c r="H186" s="133"/>
      <c r="I186" s="133"/>
      <c r="J186" s="133"/>
      <c r="K186" s="133"/>
      <c r="L186" s="44"/>
    </row>
    <row r="187" spans="1:18" ht="20.100000000000001" customHeight="1">
      <c r="A187" s="38" t="s">
        <v>248</v>
      </c>
      <c r="B187" s="38" t="s">
        <v>50</v>
      </c>
      <c r="C187" s="39" t="s">
        <v>249</v>
      </c>
      <c r="D187" s="50">
        <v>2.7E-2</v>
      </c>
      <c r="E187" s="50">
        <v>0</v>
      </c>
      <c r="F187" s="50">
        <f>ROUND(D187*E187, 0)</f>
        <v>0</v>
      </c>
      <c r="G187" s="50"/>
      <c r="H187" s="50">
        <f>ROUND(D187*G187, 0)</f>
        <v>0</v>
      </c>
      <c r="I187" s="50">
        <v>0</v>
      </c>
      <c r="J187" s="50">
        <f>ROUND(D187*I187, 0)</f>
        <v>0</v>
      </c>
      <c r="K187" s="50">
        <f>F187+H187+J187</f>
        <v>0</v>
      </c>
      <c r="L187" s="42"/>
      <c r="N187" s="1" t="s">
        <v>280</v>
      </c>
      <c r="O187" s="1" t="s">
        <v>281</v>
      </c>
      <c r="P187">
        <v>1</v>
      </c>
    </row>
    <row r="188" spans="1:18" ht="20.100000000000001" customHeight="1">
      <c r="A188" s="38" t="s">
        <v>248</v>
      </c>
      <c r="B188" s="38" t="s">
        <v>37</v>
      </c>
      <c r="C188" s="39" t="s">
        <v>249</v>
      </c>
      <c r="D188" s="50">
        <v>1.7999999999999999E-2</v>
      </c>
      <c r="E188" s="50">
        <v>0</v>
      </c>
      <c r="F188" s="50">
        <f>ROUND(D188*E188, 0)</f>
        <v>0</v>
      </c>
      <c r="G188" s="50"/>
      <c r="H188" s="50">
        <f>ROUND(D188*G188, 0)</f>
        <v>0</v>
      </c>
      <c r="I188" s="50">
        <v>0</v>
      </c>
      <c r="J188" s="50">
        <f>ROUND(D188*I188, 0)</f>
        <v>0</v>
      </c>
      <c r="K188" s="50">
        <f>F188+H188+J188</f>
        <v>0</v>
      </c>
      <c r="L188" s="42"/>
      <c r="N188" s="1" t="s">
        <v>280</v>
      </c>
      <c r="O188" s="1" t="s">
        <v>281</v>
      </c>
      <c r="P188">
        <v>1</v>
      </c>
    </row>
    <row r="189" spans="1:18" ht="20.100000000000001" customHeight="1">
      <c r="A189" s="38" t="s">
        <v>282</v>
      </c>
      <c r="B189" s="42" t="str">
        <f>"노무비의 " &amp; M189*100 &amp; "%"</f>
        <v>노무비의 2%</v>
      </c>
      <c r="C189" s="39" t="s">
        <v>1</v>
      </c>
      <c r="D189" s="50">
        <v>1</v>
      </c>
      <c r="E189" s="50"/>
      <c r="F189" s="50">
        <f>ROUND((E189)*M189, 0)</f>
        <v>0</v>
      </c>
      <c r="G189" s="50">
        <v>0</v>
      </c>
      <c r="H189" s="50">
        <v>0</v>
      </c>
      <c r="I189" s="50">
        <v>0</v>
      </c>
      <c r="J189" s="50">
        <v>0</v>
      </c>
      <c r="K189" s="50">
        <f>F189+H189+J189</f>
        <v>0</v>
      </c>
      <c r="L189" s="42"/>
      <c r="M189">
        <v>0.02</v>
      </c>
      <c r="N189" s="1" t="s">
        <v>283</v>
      </c>
      <c r="O189" s="1" t="s">
        <v>281</v>
      </c>
      <c r="P189">
        <v>1</v>
      </c>
      <c r="Q189" s="1" t="s">
        <v>284</v>
      </c>
      <c r="R189" s="1" t="s">
        <v>285</v>
      </c>
    </row>
    <row r="190" spans="1:18" ht="20.100000000000001" customHeight="1">
      <c r="A190" s="45" t="s">
        <v>48</v>
      </c>
      <c r="B190" s="46"/>
      <c r="C190" s="47"/>
      <c r="D190" s="51"/>
      <c r="E190" s="51"/>
      <c r="F190" s="51">
        <f>ROUNDDOWN(SUMIF(P187:P189, "1", F187:F189), 0)</f>
        <v>0</v>
      </c>
      <c r="G190" s="51"/>
      <c r="H190" s="51">
        <f>ROUNDDOWN(SUMIF(P187:P189, "1", H187:H189), 0)</f>
        <v>0</v>
      </c>
      <c r="I190" s="51"/>
      <c r="J190" s="51">
        <f>ROUNDDOWN(SUMIF(P187:P189, "1", J187:J189), 0)</f>
        <v>0</v>
      </c>
      <c r="K190" s="51">
        <f>F190+H190+J190</f>
        <v>0</v>
      </c>
      <c r="L190" s="46"/>
    </row>
    <row r="191" spans="1:18" ht="20.100000000000001" customHeight="1">
      <c r="A191" s="42"/>
      <c r="B191" s="42"/>
      <c r="C191" s="43"/>
      <c r="D191" s="50"/>
      <c r="E191" s="50"/>
      <c r="F191" s="50"/>
      <c r="G191" s="50"/>
      <c r="H191" s="50"/>
      <c r="I191" s="50"/>
      <c r="J191" s="50"/>
      <c r="K191" s="50"/>
      <c r="L191" s="42"/>
    </row>
    <row r="192" spans="1:18" ht="20.100000000000001" customHeight="1">
      <c r="A192" s="131" t="s">
        <v>336</v>
      </c>
      <c r="B192" s="132"/>
      <c r="C192" s="132"/>
      <c r="D192" s="133"/>
      <c r="E192" s="133"/>
      <c r="F192" s="133"/>
      <c r="G192" s="133"/>
      <c r="H192" s="133"/>
      <c r="I192" s="133"/>
      <c r="J192" s="133"/>
      <c r="K192" s="133"/>
      <c r="L192" s="44"/>
    </row>
    <row r="193" spans="1:18" ht="20.100000000000001" customHeight="1">
      <c r="A193" s="38" t="s">
        <v>248</v>
      </c>
      <c r="B193" s="38" t="s">
        <v>50</v>
      </c>
      <c r="C193" s="39" t="s">
        <v>249</v>
      </c>
      <c r="D193" s="50">
        <v>3.1E-2</v>
      </c>
      <c r="E193" s="50">
        <v>0</v>
      </c>
      <c r="F193" s="50">
        <f>ROUND(D193*E193, 0)</f>
        <v>0</v>
      </c>
      <c r="G193" s="50"/>
      <c r="H193" s="50">
        <f>ROUND(D193*G193, 0)</f>
        <v>0</v>
      </c>
      <c r="I193" s="50">
        <v>0</v>
      </c>
      <c r="J193" s="50">
        <f>ROUND(D193*I193, 0)</f>
        <v>0</v>
      </c>
      <c r="K193" s="50">
        <f>F193+H193+J193</f>
        <v>0</v>
      </c>
      <c r="L193" s="42"/>
      <c r="N193" s="1" t="s">
        <v>280</v>
      </c>
      <c r="O193" s="1" t="s">
        <v>281</v>
      </c>
      <c r="P193">
        <v>1</v>
      </c>
    </row>
    <row r="194" spans="1:18" ht="20.100000000000001" customHeight="1">
      <c r="A194" s="38" t="s">
        <v>248</v>
      </c>
      <c r="B194" s="38" t="s">
        <v>37</v>
      </c>
      <c r="C194" s="39" t="s">
        <v>249</v>
      </c>
      <c r="D194" s="50">
        <v>2.1000000000000001E-2</v>
      </c>
      <c r="E194" s="50">
        <v>0</v>
      </c>
      <c r="F194" s="50">
        <f>ROUND(D194*E194, 0)</f>
        <v>0</v>
      </c>
      <c r="G194" s="50"/>
      <c r="H194" s="50">
        <f>ROUND(D194*G194, 0)</f>
        <v>0</v>
      </c>
      <c r="I194" s="50">
        <v>0</v>
      </c>
      <c r="J194" s="50">
        <f>ROUND(D194*I194, 0)</f>
        <v>0</v>
      </c>
      <c r="K194" s="50">
        <f>F194+H194+J194</f>
        <v>0</v>
      </c>
      <c r="L194" s="42"/>
      <c r="N194" s="1" t="s">
        <v>280</v>
      </c>
      <c r="O194" s="1" t="s">
        <v>281</v>
      </c>
      <c r="P194">
        <v>1</v>
      </c>
    </row>
    <row r="195" spans="1:18" ht="20.100000000000001" customHeight="1">
      <c r="A195" s="38" t="s">
        <v>282</v>
      </c>
      <c r="B195" s="42" t="str">
        <f>"노무비의 " &amp; M195*100 &amp; "%"</f>
        <v>노무비의 2%</v>
      </c>
      <c r="C195" s="39" t="s">
        <v>1</v>
      </c>
      <c r="D195" s="50">
        <v>1</v>
      </c>
      <c r="E195" s="50">
        <f>SUMIF(N193:N195, "02", H193:H195)</f>
        <v>0</v>
      </c>
      <c r="F195" s="50">
        <f>ROUND((E195)*M195, 0)</f>
        <v>0</v>
      </c>
      <c r="G195" s="50">
        <v>0</v>
      </c>
      <c r="H195" s="50">
        <v>0</v>
      </c>
      <c r="I195" s="50">
        <v>0</v>
      </c>
      <c r="J195" s="50">
        <v>0</v>
      </c>
      <c r="K195" s="50">
        <f>F195+H195+J195</f>
        <v>0</v>
      </c>
      <c r="L195" s="42"/>
      <c r="M195">
        <v>0.02</v>
      </c>
      <c r="N195" s="1" t="s">
        <v>283</v>
      </c>
      <c r="O195" s="1" t="s">
        <v>281</v>
      </c>
      <c r="P195">
        <v>1</v>
      </c>
      <c r="Q195" s="1" t="s">
        <v>284</v>
      </c>
      <c r="R195" s="1" t="s">
        <v>285</v>
      </c>
    </row>
    <row r="196" spans="1:18" ht="20.100000000000001" customHeight="1">
      <c r="A196" s="45" t="s">
        <v>48</v>
      </c>
      <c r="B196" s="46"/>
      <c r="C196" s="47"/>
      <c r="D196" s="51"/>
      <c r="E196" s="51"/>
      <c r="F196" s="51">
        <f>ROUNDDOWN(SUMIF(P193:P195, "1", F193:F195), 0)</f>
        <v>0</v>
      </c>
      <c r="G196" s="51"/>
      <c r="H196" s="51">
        <f>ROUNDDOWN(SUMIF(P193:P195, "1", H193:H195), 0)</f>
        <v>0</v>
      </c>
      <c r="I196" s="51"/>
      <c r="J196" s="51">
        <f>ROUNDDOWN(SUMIF(P193:P195, "1", J193:J195), 0)</f>
        <v>0</v>
      </c>
      <c r="K196" s="51">
        <f>F196+H196+J196</f>
        <v>0</v>
      </c>
      <c r="L196" s="46"/>
    </row>
    <row r="197" spans="1:18" ht="20.100000000000001" customHeight="1">
      <c r="A197" s="42"/>
      <c r="B197" s="42"/>
      <c r="C197" s="43"/>
      <c r="D197" s="50"/>
      <c r="E197" s="50"/>
      <c r="F197" s="50"/>
      <c r="G197" s="50"/>
      <c r="H197" s="50"/>
      <c r="I197" s="50"/>
      <c r="J197" s="50"/>
      <c r="K197" s="50"/>
      <c r="L197" s="42"/>
    </row>
    <row r="198" spans="1:18" ht="20.100000000000001" customHeight="1">
      <c r="A198" s="131" t="s">
        <v>337</v>
      </c>
      <c r="B198" s="132"/>
      <c r="C198" s="132"/>
      <c r="D198" s="133"/>
      <c r="E198" s="133"/>
      <c r="F198" s="133"/>
      <c r="G198" s="133"/>
      <c r="H198" s="133"/>
      <c r="I198" s="133"/>
      <c r="J198" s="133"/>
      <c r="K198" s="133"/>
      <c r="L198" s="44"/>
    </row>
    <row r="199" spans="1:18" ht="20.100000000000001" customHeight="1">
      <c r="A199" s="38" t="s">
        <v>248</v>
      </c>
      <c r="B199" s="38" t="s">
        <v>50</v>
      </c>
      <c r="C199" s="39" t="s">
        <v>249</v>
      </c>
      <c r="D199" s="50">
        <v>3.9E-2</v>
      </c>
      <c r="E199" s="50">
        <v>0</v>
      </c>
      <c r="F199" s="50">
        <f>ROUND(D199*E199, 0)</f>
        <v>0</v>
      </c>
      <c r="G199" s="50"/>
      <c r="H199" s="50">
        <f>ROUND(D199*G199, 0)</f>
        <v>0</v>
      </c>
      <c r="I199" s="50">
        <v>0</v>
      </c>
      <c r="J199" s="50">
        <f>ROUND(D199*I199, 0)</f>
        <v>0</v>
      </c>
      <c r="K199" s="50">
        <f>F199+H199+J199</f>
        <v>0</v>
      </c>
      <c r="L199" s="42"/>
      <c r="N199" s="1" t="s">
        <v>280</v>
      </c>
      <c r="O199" s="1" t="s">
        <v>281</v>
      </c>
      <c r="P199">
        <v>1</v>
      </c>
    </row>
    <row r="200" spans="1:18" ht="20.100000000000001" customHeight="1">
      <c r="A200" s="38" t="s">
        <v>248</v>
      </c>
      <c r="B200" s="38" t="s">
        <v>37</v>
      </c>
      <c r="C200" s="39" t="s">
        <v>249</v>
      </c>
      <c r="D200" s="50">
        <v>2.5999999999999999E-2</v>
      </c>
      <c r="E200" s="50">
        <v>0</v>
      </c>
      <c r="F200" s="50">
        <f>ROUND(D200*E200, 0)</f>
        <v>0</v>
      </c>
      <c r="G200" s="50"/>
      <c r="H200" s="50">
        <f>ROUND(D200*G200, 0)</f>
        <v>0</v>
      </c>
      <c r="I200" s="50">
        <v>0</v>
      </c>
      <c r="J200" s="50">
        <f>ROUND(D200*I200, 0)</f>
        <v>0</v>
      </c>
      <c r="K200" s="50">
        <f>F200+H200+J200</f>
        <v>0</v>
      </c>
      <c r="L200" s="42"/>
      <c r="N200" s="1" t="s">
        <v>280</v>
      </c>
      <c r="O200" s="1" t="s">
        <v>281</v>
      </c>
      <c r="P200">
        <v>1</v>
      </c>
    </row>
    <row r="201" spans="1:18" ht="20.100000000000001" customHeight="1">
      <c r="A201" s="38" t="s">
        <v>282</v>
      </c>
      <c r="B201" s="42" t="str">
        <f>"노무비의 " &amp; M201*100 &amp; "%"</f>
        <v>노무비의 2%</v>
      </c>
      <c r="C201" s="39" t="s">
        <v>1</v>
      </c>
      <c r="D201" s="50">
        <v>1</v>
      </c>
      <c r="E201" s="50"/>
      <c r="F201" s="50">
        <f>ROUND((E201)*M201, 0)</f>
        <v>0</v>
      </c>
      <c r="G201" s="50">
        <v>0</v>
      </c>
      <c r="H201" s="50">
        <v>0</v>
      </c>
      <c r="I201" s="50">
        <v>0</v>
      </c>
      <c r="J201" s="50">
        <v>0</v>
      </c>
      <c r="K201" s="50">
        <f>F201+H201+J201</f>
        <v>0</v>
      </c>
      <c r="L201" s="42"/>
      <c r="M201">
        <v>0.02</v>
      </c>
      <c r="N201" s="1" t="s">
        <v>283</v>
      </c>
      <c r="O201" s="1" t="s">
        <v>281</v>
      </c>
      <c r="P201">
        <v>1</v>
      </c>
      <c r="Q201" s="1" t="s">
        <v>284</v>
      </c>
      <c r="R201" s="1" t="s">
        <v>285</v>
      </c>
    </row>
    <row r="202" spans="1:18" ht="20.100000000000001" customHeight="1">
      <c r="A202" s="45" t="s">
        <v>48</v>
      </c>
      <c r="B202" s="46"/>
      <c r="C202" s="47"/>
      <c r="D202" s="51"/>
      <c r="E202" s="51"/>
      <c r="F202" s="51">
        <f>ROUNDDOWN(SUMIF(P199:P201, "1", F199:F201), 0)</f>
        <v>0</v>
      </c>
      <c r="G202" s="51"/>
      <c r="H202" s="51">
        <f>ROUNDDOWN(SUMIF(P199:P201, "1", H199:H201), 0)</f>
        <v>0</v>
      </c>
      <c r="I202" s="51"/>
      <c r="J202" s="51">
        <f>ROUNDDOWN(SUMIF(P199:P201, "1", J199:J201), 0)</f>
        <v>0</v>
      </c>
      <c r="K202" s="51">
        <f>F202+H202+J202</f>
        <v>0</v>
      </c>
      <c r="L202" s="46"/>
    </row>
    <row r="203" spans="1:18" ht="20.100000000000001" customHeight="1">
      <c r="A203" s="42"/>
      <c r="B203" s="42"/>
      <c r="C203" s="43"/>
      <c r="D203" s="50"/>
      <c r="E203" s="50"/>
      <c r="F203" s="50"/>
      <c r="G203" s="50"/>
      <c r="H203" s="50"/>
      <c r="I203" s="50"/>
      <c r="J203" s="50"/>
      <c r="K203" s="50"/>
      <c r="L203" s="42"/>
    </row>
    <row r="204" spans="1:18" ht="20.100000000000001" customHeight="1">
      <c r="A204" s="131" t="s">
        <v>338</v>
      </c>
      <c r="B204" s="132"/>
      <c r="C204" s="132"/>
      <c r="D204" s="133"/>
      <c r="E204" s="133"/>
      <c r="F204" s="133"/>
      <c r="G204" s="133"/>
      <c r="H204" s="133"/>
      <c r="I204" s="133"/>
      <c r="J204" s="133"/>
      <c r="K204" s="133"/>
      <c r="L204" s="44"/>
    </row>
    <row r="205" spans="1:18" ht="20.100000000000001" customHeight="1">
      <c r="A205" s="38" t="s">
        <v>248</v>
      </c>
      <c r="B205" s="38" t="s">
        <v>50</v>
      </c>
      <c r="C205" s="39" t="s">
        <v>249</v>
      </c>
      <c r="D205" s="50">
        <v>5.2999999999999999E-2</v>
      </c>
      <c r="E205" s="50">
        <v>0</v>
      </c>
      <c r="F205" s="50">
        <f>ROUND(D205*E205, 0)</f>
        <v>0</v>
      </c>
      <c r="G205" s="50"/>
      <c r="H205" s="50">
        <f>ROUND(D205*G205, 0)</f>
        <v>0</v>
      </c>
      <c r="I205" s="50">
        <v>0</v>
      </c>
      <c r="J205" s="50">
        <f>ROUND(D205*I205, 0)</f>
        <v>0</v>
      </c>
      <c r="K205" s="50">
        <f>F205+H205+J205</f>
        <v>0</v>
      </c>
      <c r="L205" s="42"/>
      <c r="N205" s="1" t="s">
        <v>280</v>
      </c>
      <c r="O205" s="1" t="s">
        <v>281</v>
      </c>
      <c r="P205">
        <v>1</v>
      </c>
    </row>
    <row r="206" spans="1:18" ht="20.100000000000001" customHeight="1">
      <c r="A206" s="38" t="s">
        <v>248</v>
      </c>
      <c r="B206" s="38" t="s">
        <v>37</v>
      </c>
      <c r="C206" s="39" t="s">
        <v>249</v>
      </c>
      <c r="D206" s="50">
        <v>3.5000000000000003E-2</v>
      </c>
      <c r="E206" s="50">
        <v>0</v>
      </c>
      <c r="F206" s="50">
        <f>ROUND(D206*E206, 0)</f>
        <v>0</v>
      </c>
      <c r="G206" s="50"/>
      <c r="H206" s="50">
        <f>ROUND(D206*G206, 0)</f>
        <v>0</v>
      </c>
      <c r="I206" s="50">
        <v>0</v>
      </c>
      <c r="J206" s="50">
        <f>ROUND(D206*I206, 0)</f>
        <v>0</v>
      </c>
      <c r="K206" s="50">
        <f>F206+H206+J206</f>
        <v>0</v>
      </c>
      <c r="L206" s="42"/>
      <c r="N206" s="1" t="s">
        <v>280</v>
      </c>
      <c r="O206" s="1" t="s">
        <v>281</v>
      </c>
      <c r="P206">
        <v>1</v>
      </c>
    </row>
    <row r="207" spans="1:18" ht="20.100000000000001" customHeight="1">
      <c r="A207" s="38" t="s">
        <v>282</v>
      </c>
      <c r="B207" s="42" t="str">
        <f>"노무비의 " &amp; M207*100 &amp; "%"</f>
        <v>노무비의 2%</v>
      </c>
      <c r="C207" s="39" t="s">
        <v>1</v>
      </c>
      <c r="D207" s="50">
        <v>1</v>
      </c>
      <c r="E207" s="50">
        <f>SUMIF(N205:N207, "02", H205:H207)</f>
        <v>0</v>
      </c>
      <c r="F207" s="50">
        <f>ROUND((E207)*M207, 0)</f>
        <v>0</v>
      </c>
      <c r="G207" s="50">
        <v>0</v>
      </c>
      <c r="H207" s="50">
        <v>0</v>
      </c>
      <c r="I207" s="50">
        <v>0</v>
      </c>
      <c r="J207" s="50">
        <v>0</v>
      </c>
      <c r="K207" s="50">
        <f>F207+H207+J207</f>
        <v>0</v>
      </c>
      <c r="L207" s="42"/>
      <c r="M207">
        <v>0.02</v>
      </c>
      <c r="N207" s="1" t="s">
        <v>283</v>
      </c>
      <c r="O207" s="1" t="s">
        <v>281</v>
      </c>
      <c r="P207">
        <v>1</v>
      </c>
      <c r="Q207" s="1" t="s">
        <v>284</v>
      </c>
      <c r="R207" s="1" t="s">
        <v>285</v>
      </c>
    </row>
    <row r="208" spans="1:18" ht="20.100000000000001" customHeight="1">
      <c r="A208" s="45" t="s">
        <v>48</v>
      </c>
      <c r="B208" s="46"/>
      <c r="C208" s="47"/>
      <c r="D208" s="51"/>
      <c r="E208" s="51"/>
      <c r="F208" s="51">
        <f>ROUNDDOWN(SUMIF(P205:P207, "1", F205:F207), 0)</f>
        <v>0</v>
      </c>
      <c r="G208" s="51"/>
      <c r="H208" s="51">
        <f>ROUNDDOWN(SUMIF(P205:P207, "1", H205:H207), 0)</f>
        <v>0</v>
      </c>
      <c r="I208" s="51"/>
      <c r="J208" s="51">
        <f>ROUNDDOWN(SUMIF(P205:P207, "1", J205:J207), 0)</f>
        <v>0</v>
      </c>
      <c r="K208" s="51">
        <f>F208+H208+J208</f>
        <v>0</v>
      </c>
      <c r="L208" s="46"/>
    </row>
    <row r="209" spans="1:18" ht="20.100000000000001" customHeight="1">
      <c r="A209" s="42"/>
      <c r="B209" s="42"/>
      <c r="C209" s="43"/>
      <c r="D209" s="50"/>
      <c r="E209" s="50"/>
      <c r="F209" s="50"/>
      <c r="G209" s="50"/>
      <c r="H209" s="50"/>
      <c r="I209" s="50"/>
      <c r="J209" s="50"/>
      <c r="K209" s="50"/>
      <c r="L209" s="42"/>
    </row>
    <row r="210" spans="1:18" ht="20.100000000000001" customHeight="1">
      <c r="A210" s="131" t="s">
        <v>339</v>
      </c>
      <c r="B210" s="132"/>
      <c r="C210" s="132"/>
      <c r="D210" s="133"/>
      <c r="E210" s="133"/>
      <c r="F210" s="133"/>
      <c r="G210" s="133"/>
      <c r="H210" s="133"/>
      <c r="I210" s="133"/>
      <c r="J210" s="133"/>
      <c r="K210" s="133"/>
      <c r="L210" s="44"/>
    </row>
    <row r="211" spans="1:18" ht="20.100000000000001" customHeight="1">
      <c r="A211" s="38" t="s">
        <v>248</v>
      </c>
      <c r="B211" s="38" t="s">
        <v>50</v>
      </c>
      <c r="C211" s="39" t="s">
        <v>249</v>
      </c>
      <c r="D211" s="50">
        <v>7.9000000000000001E-2</v>
      </c>
      <c r="E211" s="50">
        <v>0</v>
      </c>
      <c r="F211" s="50">
        <f>ROUND(D211*E211, 0)</f>
        <v>0</v>
      </c>
      <c r="G211" s="50"/>
      <c r="H211" s="50">
        <f>ROUND(D211*G211, 0)</f>
        <v>0</v>
      </c>
      <c r="I211" s="50">
        <v>0</v>
      </c>
      <c r="J211" s="50">
        <f>ROUND(D211*I211, 0)</f>
        <v>0</v>
      </c>
      <c r="K211" s="50">
        <f>F211+H211+J211</f>
        <v>0</v>
      </c>
      <c r="L211" s="42"/>
      <c r="N211" s="1" t="s">
        <v>280</v>
      </c>
      <c r="O211" s="1" t="s">
        <v>281</v>
      </c>
      <c r="P211">
        <v>1</v>
      </c>
    </row>
    <row r="212" spans="1:18" ht="20.100000000000001" customHeight="1">
      <c r="A212" s="38" t="s">
        <v>248</v>
      </c>
      <c r="B212" s="38" t="s">
        <v>37</v>
      </c>
      <c r="C212" s="39" t="s">
        <v>249</v>
      </c>
      <c r="D212" s="50">
        <v>5.2999999999999999E-2</v>
      </c>
      <c r="E212" s="50">
        <v>0</v>
      </c>
      <c r="F212" s="50">
        <f>ROUND(D212*E212, 0)</f>
        <v>0</v>
      </c>
      <c r="G212" s="50"/>
      <c r="H212" s="50">
        <f>ROUND(D212*G212, 0)</f>
        <v>0</v>
      </c>
      <c r="I212" s="50">
        <v>0</v>
      </c>
      <c r="J212" s="50">
        <f>ROUND(D212*I212, 0)</f>
        <v>0</v>
      </c>
      <c r="K212" s="50">
        <f>F212+H212+J212</f>
        <v>0</v>
      </c>
      <c r="L212" s="42"/>
      <c r="N212" s="1" t="s">
        <v>280</v>
      </c>
      <c r="O212" s="1" t="s">
        <v>281</v>
      </c>
      <c r="P212">
        <v>1</v>
      </c>
    </row>
    <row r="213" spans="1:18" ht="20.100000000000001" customHeight="1">
      <c r="A213" s="38" t="s">
        <v>282</v>
      </c>
      <c r="B213" s="42" t="str">
        <f>"노무비의 " &amp; M213*100 &amp; "%"</f>
        <v>노무비의 2%</v>
      </c>
      <c r="C213" s="39" t="s">
        <v>1</v>
      </c>
      <c r="D213" s="50">
        <v>1</v>
      </c>
      <c r="E213" s="50"/>
      <c r="F213" s="50">
        <f>ROUND((E213)*M213, 0)</f>
        <v>0</v>
      </c>
      <c r="G213" s="50">
        <v>0</v>
      </c>
      <c r="H213" s="50">
        <v>0</v>
      </c>
      <c r="I213" s="50">
        <v>0</v>
      </c>
      <c r="J213" s="50">
        <v>0</v>
      </c>
      <c r="K213" s="50">
        <f>F213+H213+J213</f>
        <v>0</v>
      </c>
      <c r="L213" s="42"/>
      <c r="M213">
        <v>0.02</v>
      </c>
      <c r="N213" s="1" t="s">
        <v>283</v>
      </c>
      <c r="O213" s="1" t="s">
        <v>281</v>
      </c>
      <c r="P213">
        <v>1</v>
      </c>
      <c r="Q213" s="1" t="s">
        <v>284</v>
      </c>
      <c r="R213" s="1" t="s">
        <v>285</v>
      </c>
    </row>
    <row r="214" spans="1:18" ht="20.100000000000001" customHeight="1">
      <c r="A214" s="45" t="s">
        <v>48</v>
      </c>
      <c r="B214" s="46"/>
      <c r="C214" s="47"/>
      <c r="D214" s="51"/>
      <c r="E214" s="51"/>
      <c r="F214" s="51">
        <f>ROUNDDOWN(SUMIF(P211:P213, "1", F211:F213), 0)</f>
        <v>0</v>
      </c>
      <c r="G214" s="51"/>
      <c r="H214" s="51">
        <f>ROUNDDOWN(SUMIF(P211:P213, "1", H211:H213), 0)</f>
        <v>0</v>
      </c>
      <c r="I214" s="51"/>
      <c r="J214" s="51">
        <f>ROUNDDOWN(SUMIF(P211:P213, "1", J211:J213), 0)</f>
        <v>0</v>
      </c>
      <c r="K214" s="51">
        <f>F214+H214+J214</f>
        <v>0</v>
      </c>
      <c r="L214" s="46"/>
    </row>
    <row r="215" spans="1:18" ht="20.100000000000001" customHeight="1">
      <c r="A215" s="42"/>
      <c r="B215" s="42"/>
      <c r="C215" s="43"/>
      <c r="D215" s="50"/>
      <c r="E215" s="50"/>
      <c r="F215" s="50"/>
      <c r="G215" s="50"/>
      <c r="H215" s="50"/>
      <c r="I215" s="50"/>
      <c r="J215" s="50"/>
      <c r="K215" s="50"/>
      <c r="L215" s="42"/>
    </row>
    <row r="216" spans="1:18" ht="20.100000000000001" customHeight="1">
      <c r="A216" s="131" t="s">
        <v>340</v>
      </c>
      <c r="B216" s="132"/>
      <c r="C216" s="132"/>
      <c r="D216" s="133"/>
      <c r="E216" s="133"/>
      <c r="F216" s="133"/>
      <c r="G216" s="133"/>
      <c r="H216" s="133"/>
      <c r="I216" s="133"/>
      <c r="J216" s="133"/>
      <c r="K216" s="133"/>
      <c r="L216" s="44"/>
    </row>
    <row r="217" spans="1:18" ht="20.100000000000001" customHeight="1">
      <c r="A217" s="38" t="s">
        <v>248</v>
      </c>
      <c r="B217" s="38" t="s">
        <v>50</v>
      </c>
      <c r="C217" s="39" t="s">
        <v>249</v>
      </c>
      <c r="D217" s="50">
        <v>4.8000000000000001E-2</v>
      </c>
      <c r="E217" s="50">
        <v>0</v>
      </c>
      <c r="F217" s="50">
        <f>ROUND(D217*E217, 0)</f>
        <v>0</v>
      </c>
      <c r="G217" s="50"/>
      <c r="H217" s="50">
        <f>ROUND(D217*G217, 0)</f>
        <v>0</v>
      </c>
      <c r="I217" s="50">
        <v>0</v>
      </c>
      <c r="J217" s="50">
        <f>ROUND(D217*I217, 0)</f>
        <v>0</v>
      </c>
      <c r="K217" s="50">
        <f>F217+H217+J217</f>
        <v>0</v>
      </c>
      <c r="L217" s="42"/>
      <c r="N217" s="1" t="s">
        <v>280</v>
      </c>
      <c r="O217" s="1" t="s">
        <v>281</v>
      </c>
      <c r="P217">
        <v>1</v>
      </c>
    </row>
    <row r="218" spans="1:18" ht="20.100000000000001" customHeight="1">
      <c r="A218" s="38" t="s">
        <v>248</v>
      </c>
      <c r="B218" s="38" t="s">
        <v>37</v>
      </c>
      <c r="C218" s="39" t="s">
        <v>249</v>
      </c>
      <c r="D218" s="50">
        <v>1.6E-2</v>
      </c>
      <c r="E218" s="50">
        <v>0</v>
      </c>
      <c r="F218" s="50">
        <f>ROUND(D218*E218, 0)</f>
        <v>0</v>
      </c>
      <c r="G218" s="50"/>
      <c r="H218" s="50">
        <f>ROUND(D218*G218, 0)</f>
        <v>0</v>
      </c>
      <c r="I218" s="50">
        <v>0</v>
      </c>
      <c r="J218" s="50">
        <f>ROUND(D218*I218, 0)</f>
        <v>0</v>
      </c>
      <c r="K218" s="50">
        <f>F218+H218+J218</f>
        <v>0</v>
      </c>
      <c r="L218" s="42"/>
      <c r="N218" s="1" t="s">
        <v>280</v>
      </c>
      <c r="O218" s="1" t="s">
        <v>281</v>
      </c>
      <c r="P218">
        <v>1</v>
      </c>
    </row>
    <row r="219" spans="1:18" ht="20.100000000000001" customHeight="1">
      <c r="A219" s="38" t="s">
        <v>282</v>
      </c>
      <c r="B219" s="42" t="str">
        <f>"노무비의 " &amp; M219*100 &amp; "%"</f>
        <v>노무비의 2%</v>
      </c>
      <c r="C219" s="39" t="s">
        <v>1</v>
      </c>
      <c r="D219" s="50">
        <v>1</v>
      </c>
      <c r="E219" s="50">
        <f>SUMIF(N217:N219, "02", H217:H219)</f>
        <v>0</v>
      </c>
      <c r="F219" s="50">
        <f>ROUND((E219)*M219, 0)</f>
        <v>0</v>
      </c>
      <c r="G219" s="50">
        <v>0</v>
      </c>
      <c r="H219" s="50">
        <v>0</v>
      </c>
      <c r="I219" s="50">
        <v>0</v>
      </c>
      <c r="J219" s="50">
        <v>0</v>
      </c>
      <c r="K219" s="50">
        <f>F219+H219+J219</f>
        <v>0</v>
      </c>
      <c r="L219" s="42"/>
      <c r="M219">
        <v>0.02</v>
      </c>
      <c r="N219" s="1" t="s">
        <v>283</v>
      </c>
      <c r="O219" s="1" t="s">
        <v>281</v>
      </c>
      <c r="P219">
        <v>1</v>
      </c>
      <c r="Q219" s="1" t="s">
        <v>284</v>
      </c>
      <c r="R219" s="1" t="s">
        <v>285</v>
      </c>
    </row>
    <row r="220" spans="1:18" ht="20.100000000000001" customHeight="1">
      <c r="A220" s="45" t="s">
        <v>48</v>
      </c>
      <c r="B220" s="46"/>
      <c r="C220" s="47"/>
      <c r="D220" s="51"/>
      <c r="E220" s="51"/>
      <c r="F220" s="51">
        <f>ROUNDDOWN(SUMIF(P217:P219, "1", F217:F219), 0)</f>
        <v>0</v>
      </c>
      <c r="G220" s="51"/>
      <c r="H220" s="51">
        <f>ROUNDDOWN(SUMIF(P217:P219, "1", H217:H219), 0)</f>
        <v>0</v>
      </c>
      <c r="I220" s="51"/>
      <c r="J220" s="51">
        <f>ROUNDDOWN(SUMIF(P217:P219, "1", J217:J219), 0)</f>
        <v>0</v>
      </c>
      <c r="K220" s="51">
        <f>F220+H220+J220</f>
        <v>0</v>
      </c>
      <c r="L220" s="46"/>
    </row>
    <row r="221" spans="1:18" ht="20.100000000000001" customHeight="1">
      <c r="A221" s="42"/>
      <c r="B221" s="42"/>
      <c r="C221" s="43"/>
      <c r="D221" s="50"/>
      <c r="E221" s="50"/>
      <c r="F221" s="50"/>
      <c r="G221" s="50"/>
      <c r="H221" s="50"/>
      <c r="I221" s="50"/>
      <c r="J221" s="50"/>
      <c r="K221" s="50"/>
      <c r="L221" s="42"/>
    </row>
    <row r="222" spans="1:18" ht="20.100000000000001" customHeight="1">
      <c r="A222" s="131" t="s">
        <v>341</v>
      </c>
      <c r="B222" s="132"/>
      <c r="C222" s="132"/>
      <c r="D222" s="133"/>
      <c r="E222" s="133"/>
      <c r="F222" s="133"/>
      <c r="G222" s="133"/>
      <c r="H222" s="133"/>
      <c r="I222" s="133"/>
      <c r="J222" s="133"/>
      <c r="K222" s="133"/>
      <c r="L222" s="44"/>
    </row>
    <row r="223" spans="1:18" ht="20.100000000000001" customHeight="1">
      <c r="A223" s="38" t="s">
        <v>248</v>
      </c>
      <c r="B223" s="38" t="s">
        <v>50</v>
      </c>
      <c r="C223" s="39" t="s">
        <v>249</v>
      </c>
      <c r="D223" s="50">
        <v>6.7000000000000004E-2</v>
      </c>
      <c r="E223" s="50">
        <v>0</v>
      </c>
      <c r="F223" s="50">
        <f>ROUND(D223*E223, 0)</f>
        <v>0</v>
      </c>
      <c r="G223" s="50"/>
      <c r="H223" s="50">
        <f>ROUND(D223*G223, 0)</f>
        <v>0</v>
      </c>
      <c r="I223" s="50">
        <v>0</v>
      </c>
      <c r="J223" s="50">
        <f>ROUND(D223*I223, 0)</f>
        <v>0</v>
      </c>
      <c r="K223" s="50">
        <f>F223+H223+J223</f>
        <v>0</v>
      </c>
      <c r="L223" s="42"/>
      <c r="N223" s="1" t="s">
        <v>280</v>
      </c>
      <c r="O223" s="1" t="s">
        <v>281</v>
      </c>
      <c r="P223">
        <v>1</v>
      </c>
    </row>
    <row r="224" spans="1:18" ht="20.100000000000001" customHeight="1">
      <c r="A224" s="38" t="s">
        <v>248</v>
      </c>
      <c r="B224" s="38" t="s">
        <v>37</v>
      </c>
      <c r="C224" s="39" t="s">
        <v>249</v>
      </c>
      <c r="D224" s="50">
        <v>2.1999999999999999E-2</v>
      </c>
      <c r="E224" s="50">
        <v>0</v>
      </c>
      <c r="F224" s="50">
        <f>ROUND(D224*E224, 0)</f>
        <v>0</v>
      </c>
      <c r="G224" s="50"/>
      <c r="H224" s="50">
        <f>ROUND(D224*G224, 0)</f>
        <v>0</v>
      </c>
      <c r="I224" s="50">
        <v>0</v>
      </c>
      <c r="J224" s="50">
        <f>ROUND(D224*I224, 0)</f>
        <v>0</v>
      </c>
      <c r="K224" s="50">
        <f>F224+H224+J224</f>
        <v>0</v>
      </c>
      <c r="L224" s="42"/>
      <c r="N224" s="1" t="s">
        <v>280</v>
      </c>
      <c r="O224" s="1" t="s">
        <v>281</v>
      </c>
      <c r="P224">
        <v>1</v>
      </c>
    </row>
    <row r="225" spans="1:18" ht="20.100000000000001" customHeight="1">
      <c r="A225" s="38" t="s">
        <v>282</v>
      </c>
      <c r="B225" s="42" t="str">
        <f>"노무비의 " &amp; M225*100 &amp; "%"</f>
        <v>노무비의 2%</v>
      </c>
      <c r="C225" s="39" t="s">
        <v>1</v>
      </c>
      <c r="D225" s="50">
        <v>1</v>
      </c>
      <c r="E225" s="50">
        <f>SUMIF(N223:N225, "02", H223:H225)</f>
        <v>0</v>
      </c>
      <c r="F225" s="50">
        <f>ROUND((E225)*M225, 0)</f>
        <v>0</v>
      </c>
      <c r="G225" s="50">
        <v>0</v>
      </c>
      <c r="H225" s="50">
        <v>0</v>
      </c>
      <c r="I225" s="50">
        <v>0</v>
      </c>
      <c r="J225" s="50">
        <v>0</v>
      </c>
      <c r="K225" s="50">
        <f>F225+H225+J225</f>
        <v>0</v>
      </c>
      <c r="L225" s="42"/>
      <c r="M225">
        <v>0.02</v>
      </c>
      <c r="N225" s="1" t="s">
        <v>283</v>
      </c>
      <c r="O225" s="1" t="s">
        <v>281</v>
      </c>
      <c r="P225">
        <v>1</v>
      </c>
      <c r="Q225" s="1" t="s">
        <v>284</v>
      </c>
      <c r="R225" s="1" t="s">
        <v>285</v>
      </c>
    </row>
    <row r="226" spans="1:18" ht="20.100000000000001" customHeight="1">
      <c r="A226" s="45" t="s">
        <v>48</v>
      </c>
      <c r="B226" s="46"/>
      <c r="C226" s="47"/>
      <c r="D226" s="51"/>
      <c r="E226" s="51"/>
      <c r="F226" s="51">
        <f>ROUNDDOWN(SUMIF(P223:P225, "1", F223:F225), 0)</f>
        <v>0</v>
      </c>
      <c r="G226" s="51"/>
      <c r="H226" s="51">
        <f>ROUNDDOWN(SUMIF(P223:P225, "1", H223:H225), 0)</f>
        <v>0</v>
      </c>
      <c r="I226" s="51"/>
      <c r="J226" s="51">
        <f>ROUNDDOWN(SUMIF(P223:P225, "1", J223:J225), 0)</f>
        <v>0</v>
      </c>
      <c r="K226" s="51">
        <f>F226+H226+J226</f>
        <v>0</v>
      </c>
      <c r="L226" s="46"/>
    </row>
    <row r="227" spans="1:18" ht="20.100000000000001" customHeight="1">
      <c r="A227" s="42"/>
      <c r="B227" s="42"/>
      <c r="C227" s="43"/>
      <c r="D227" s="50"/>
      <c r="E227" s="50"/>
      <c r="F227" s="50"/>
      <c r="G227" s="50"/>
      <c r="H227" s="50"/>
      <c r="I227" s="50"/>
      <c r="J227" s="50"/>
      <c r="K227" s="50"/>
      <c r="L227" s="42"/>
    </row>
    <row r="228" spans="1:18" ht="20.100000000000001" customHeight="1">
      <c r="A228" s="131" t="s">
        <v>342</v>
      </c>
      <c r="B228" s="132"/>
      <c r="C228" s="132"/>
      <c r="D228" s="133"/>
      <c r="E228" s="133"/>
      <c r="F228" s="133"/>
      <c r="G228" s="133"/>
      <c r="H228" s="133"/>
      <c r="I228" s="133"/>
      <c r="J228" s="133"/>
      <c r="K228" s="133"/>
      <c r="L228" s="44"/>
    </row>
    <row r="229" spans="1:18" ht="20.100000000000001" customHeight="1">
      <c r="A229" s="38" t="s">
        <v>248</v>
      </c>
      <c r="B229" s="38" t="s">
        <v>50</v>
      </c>
      <c r="C229" s="39" t="s">
        <v>249</v>
      </c>
      <c r="D229" s="50">
        <v>0.01</v>
      </c>
      <c r="E229" s="50">
        <v>0</v>
      </c>
      <c r="F229" s="50">
        <f>ROUNDDOWN(D229*E229, 0)</f>
        <v>0</v>
      </c>
      <c r="G229" s="50"/>
      <c r="H229" s="50">
        <f>ROUNDDOWN(D229*G229, 0)</f>
        <v>0</v>
      </c>
      <c r="I229" s="50">
        <v>0</v>
      </c>
      <c r="J229" s="50">
        <f>ROUNDDOWN(D229*I229, 0)</f>
        <v>0</v>
      </c>
      <c r="K229" s="50">
        <f>F229+H229+J229</f>
        <v>0</v>
      </c>
      <c r="L229" s="42"/>
      <c r="N229" s="1" t="s">
        <v>280</v>
      </c>
      <c r="O229" s="1" t="s">
        <v>281</v>
      </c>
      <c r="P229">
        <v>1</v>
      </c>
    </row>
    <row r="230" spans="1:18" ht="20.100000000000001" customHeight="1">
      <c r="A230" s="45" t="s">
        <v>48</v>
      </c>
      <c r="B230" s="46"/>
      <c r="C230" s="47"/>
      <c r="D230" s="51"/>
      <c r="E230" s="51"/>
      <c r="F230" s="51">
        <f>ROUNDDOWN(SUMIF(P229:P229, "1", F229:F229), 0)</f>
        <v>0</v>
      </c>
      <c r="G230" s="51"/>
      <c r="H230" s="51">
        <f>ROUNDDOWN(SUMIF(P229:P229, "1", H229:H229), 0)</f>
        <v>0</v>
      </c>
      <c r="I230" s="51"/>
      <c r="J230" s="51">
        <f>ROUNDDOWN(SUMIF(P229:P229, "1", J229:J229), 0)</f>
        <v>0</v>
      </c>
      <c r="K230" s="51">
        <f>F230+H230+J230</f>
        <v>0</v>
      </c>
      <c r="L230" s="46"/>
    </row>
    <row r="231" spans="1:18" ht="20.100000000000001" customHeight="1">
      <c r="A231" s="42"/>
      <c r="B231" s="42"/>
      <c r="C231" s="43"/>
      <c r="D231" s="50"/>
      <c r="E231" s="50"/>
      <c r="F231" s="50"/>
      <c r="G231" s="50"/>
      <c r="H231" s="50"/>
      <c r="I231" s="50"/>
      <c r="J231" s="50"/>
      <c r="K231" s="50"/>
      <c r="L231" s="42"/>
    </row>
    <row r="232" spans="1:18" ht="20.100000000000001" customHeight="1">
      <c r="A232" s="131" t="s">
        <v>343</v>
      </c>
      <c r="B232" s="132"/>
      <c r="C232" s="132"/>
      <c r="D232" s="133"/>
      <c r="E232" s="133"/>
      <c r="F232" s="133"/>
      <c r="G232" s="133"/>
      <c r="H232" s="133"/>
      <c r="I232" s="133"/>
      <c r="J232" s="133"/>
      <c r="K232" s="133"/>
      <c r="L232" s="44"/>
    </row>
    <row r="233" spans="1:18" ht="20.100000000000001" customHeight="1">
      <c r="A233" s="38" t="s">
        <v>248</v>
      </c>
      <c r="B233" s="38" t="s">
        <v>50</v>
      </c>
      <c r="C233" s="39" t="s">
        <v>249</v>
      </c>
      <c r="D233" s="50">
        <v>1.4800000000000001E-2</v>
      </c>
      <c r="E233" s="50">
        <v>0</v>
      </c>
      <c r="F233" s="50">
        <f>ROUNDDOWN(D233*E233, 0)</f>
        <v>0</v>
      </c>
      <c r="G233" s="50"/>
      <c r="H233" s="50">
        <f>ROUNDDOWN(D233*G233, 0)</f>
        <v>0</v>
      </c>
      <c r="I233" s="50">
        <v>0</v>
      </c>
      <c r="J233" s="50">
        <f>ROUNDDOWN(D233*I233, 0)</f>
        <v>0</v>
      </c>
      <c r="K233" s="50">
        <f>F233+H233+J233</f>
        <v>0</v>
      </c>
      <c r="L233" s="42"/>
      <c r="N233" s="1" t="s">
        <v>280</v>
      </c>
      <c r="O233" s="1" t="s">
        <v>281</v>
      </c>
      <c r="P233">
        <v>1</v>
      </c>
    </row>
    <row r="234" spans="1:18" ht="20.100000000000001" customHeight="1">
      <c r="A234" s="45" t="s">
        <v>48</v>
      </c>
      <c r="B234" s="46"/>
      <c r="C234" s="47"/>
      <c r="D234" s="51"/>
      <c r="E234" s="51"/>
      <c r="F234" s="51">
        <f>ROUNDDOWN(SUMIF(P233:P233, "1", F233:F233), 0)</f>
        <v>0</v>
      </c>
      <c r="G234" s="51"/>
      <c r="H234" s="51">
        <f>ROUNDDOWN(SUMIF(P233:P233, "1", H233:H233), 0)</f>
        <v>0</v>
      </c>
      <c r="I234" s="51"/>
      <c r="J234" s="51">
        <f>ROUNDDOWN(SUMIF(P233:P233, "1", J233:J233), 0)</f>
        <v>0</v>
      </c>
      <c r="K234" s="51">
        <f>F234+H234+J234</f>
        <v>0</v>
      </c>
      <c r="L234" s="46"/>
    </row>
    <row r="235" spans="1:18" ht="20.100000000000001" customHeight="1">
      <c r="A235" s="42"/>
      <c r="B235" s="42"/>
      <c r="C235" s="43"/>
      <c r="D235" s="50"/>
      <c r="E235" s="50"/>
      <c r="F235" s="50"/>
      <c r="G235" s="50"/>
      <c r="H235" s="50"/>
      <c r="I235" s="50"/>
      <c r="J235" s="50"/>
      <c r="K235" s="50"/>
      <c r="L235" s="42"/>
    </row>
    <row r="236" spans="1:18" ht="20.100000000000001" customHeight="1">
      <c r="A236" s="131" t="s">
        <v>344</v>
      </c>
      <c r="B236" s="132"/>
      <c r="C236" s="132"/>
      <c r="D236" s="133"/>
      <c r="E236" s="133"/>
      <c r="F236" s="133"/>
      <c r="G236" s="133"/>
      <c r="H236" s="133"/>
      <c r="I236" s="133"/>
      <c r="J236" s="133"/>
      <c r="K236" s="133"/>
      <c r="L236" s="44"/>
    </row>
    <row r="237" spans="1:18" ht="20.100000000000001" customHeight="1">
      <c r="A237" s="38" t="s">
        <v>248</v>
      </c>
      <c r="B237" s="38" t="s">
        <v>50</v>
      </c>
      <c r="C237" s="39" t="s">
        <v>249</v>
      </c>
      <c r="D237" s="50">
        <v>2.1600000000000001E-2</v>
      </c>
      <c r="E237" s="50">
        <v>0</v>
      </c>
      <c r="F237" s="50">
        <f>ROUNDDOWN(D237*E237, 0)</f>
        <v>0</v>
      </c>
      <c r="G237" s="50"/>
      <c r="H237" s="50">
        <f>ROUNDDOWN(D237*G237, 0)</f>
        <v>0</v>
      </c>
      <c r="I237" s="50">
        <v>0</v>
      </c>
      <c r="J237" s="50">
        <f>ROUNDDOWN(D237*I237, 0)</f>
        <v>0</v>
      </c>
      <c r="K237" s="50">
        <f>F237+H237+J237</f>
        <v>0</v>
      </c>
      <c r="L237" s="42"/>
      <c r="N237" s="1" t="s">
        <v>280</v>
      </c>
      <c r="O237" s="1" t="s">
        <v>281</v>
      </c>
      <c r="P237">
        <v>1</v>
      </c>
    </row>
    <row r="238" spans="1:18" ht="20.100000000000001" customHeight="1">
      <c r="A238" s="38" t="s">
        <v>248</v>
      </c>
      <c r="B238" s="38" t="s">
        <v>37</v>
      </c>
      <c r="C238" s="39" t="s">
        <v>249</v>
      </c>
      <c r="D238" s="50">
        <v>1.46E-2</v>
      </c>
      <c r="E238" s="50">
        <v>0</v>
      </c>
      <c r="F238" s="50">
        <f>ROUNDDOWN(D238*E238, 0)</f>
        <v>0</v>
      </c>
      <c r="G238" s="50"/>
      <c r="H238" s="50">
        <f>ROUNDDOWN(D238*G238, 0)</f>
        <v>0</v>
      </c>
      <c r="I238" s="50">
        <v>0</v>
      </c>
      <c r="J238" s="50">
        <f>ROUNDDOWN(D238*I238, 0)</f>
        <v>0</v>
      </c>
      <c r="K238" s="50">
        <f>F238+H238+J238</f>
        <v>0</v>
      </c>
      <c r="L238" s="42"/>
      <c r="N238" s="1" t="s">
        <v>280</v>
      </c>
      <c r="O238" s="1" t="s">
        <v>281</v>
      </c>
      <c r="P238">
        <v>1</v>
      </c>
    </row>
    <row r="239" spans="1:18" ht="20.100000000000001" customHeight="1">
      <c r="A239" s="45" t="s">
        <v>48</v>
      </c>
      <c r="B239" s="46"/>
      <c r="C239" s="47"/>
      <c r="D239" s="51"/>
      <c r="E239" s="51"/>
      <c r="F239" s="51">
        <f>ROUNDDOWN(SUMIF(P237:P238, "1", F237:F238), 0)</f>
        <v>0</v>
      </c>
      <c r="G239" s="51"/>
      <c r="H239" s="51">
        <f>ROUNDDOWN(SUMIF(P237:P238, "1", H237:H238), 0)</f>
        <v>0</v>
      </c>
      <c r="I239" s="51"/>
      <c r="J239" s="51">
        <f>ROUNDDOWN(SUMIF(P237:P238, "1", J237:J238), 0)</f>
        <v>0</v>
      </c>
      <c r="K239" s="51">
        <f>F239+H239+J239</f>
        <v>0</v>
      </c>
      <c r="L239" s="46"/>
    </row>
    <row r="240" spans="1:18" ht="20.100000000000001" customHeight="1">
      <c r="A240" s="42"/>
      <c r="B240" s="42"/>
      <c r="C240" s="43"/>
      <c r="D240" s="50"/>
      <c r="E240" s="50"/>
      <c r="F240" s="50"/>
      <c r="G240" s="50"/>
      <c r="H240" s="50"/>
      <c r="I240" s="50"/>
      <c r="J240" s="50"/>
      <c r="K240" s="50"/>
      <c r="L240" s="42"/>
    </row>
    <row r="241" spans="1:16" ht="20.100000000000001" customHeight="1">
      <c r="A241" s="131" t="s">
        <v>345</v>
      </c>
      <c r="B241" s="132"/>
      <c r="C241" s="132"/>
      <c r="D241" s="133"/>
      <c r="E241" s="133"/>
      <c r="F241" s="133"/>
      <c r="G241" s="133"/>
      <c r="H241" s="133"/>
      <c r="I241" s="133"/>
      <c r="J241" s="133"/>
      <c r="K241" s="133"/>
      <c r="L241" s="44"/>
    </row>
    <row r="242" spans="1:16" ht="20.100000000000001" customHeight="1">
      <c r="A242" s="38" t="s">
        <v>248</v>
      </c>
      <c r="B242" s="38" t="s">
        <v>50</v>
      </c>
      <c r="C242" s="39" t="s">
        <v>249</v>
      </c>
      <c r="D242" s="50">
        <v>2.8199999999999999E-2</v>
      </c>
      <c r="E242" s="50">
        <v>0</v>
      </c>
      <c r="F242" s="50">
        <f>ROUNDDOWN(D242*E242, 0)</f>
        <v>0</v>
      </c>
      <c r="G242" s="50"/>
      <c r="H242" s="50">
        <f>ROUNDDOWN(D242*G242, 0)</f>
        <v>0</v>
      </c>
      <c r="I242" s="50">
        <v>0</v>
      </c>
      <c r="J242" s="50">
        <f>ROUNDDOWN(D242*I242, 0)</f>
        <v>0</v>
      </c>
      <c r="K242" s="50">
        <f>F242+H242+J242</f>
        <v>0</v>
      </c>
      <c r="L242" s="42"/>
      <c r="N242" s="1" t="s">
        <v>280</v>
      </c>
      <c r="O242" s="1" t="s">
        <v>281</v>
      </c>
      <c r="P242">
        <v>1</v>
      </c>
    </row>
    <row r="243" spans="1:16" ht="20.100000000000001" customHeight="1">
      <c r="A243" s="38" t="s">
        <v>248</v>
      </c>
      <c r="B243" s="38" t="s">
        <v>37</v>
      </c>
      <c r="C243" s="39" t="s">
        <v>249</v>
      </c>
      <c r="D243" s="50">
        <v>1.66E-2</v>
      </c>
      <c r="E243" s="50">
        <v>0</v>
      </c>
      <c r="F243" s="50">
        <f>ROUNDDOWN(D243*E243, 0)</f>
        <v>0</v>
      </c>
      <c r="G243" s="50"/>
      <c r="H243" s="50">
        <f>ROUNDDOWN(D243*G243, 0)</f>
        <v>0</v>
      </c>
      <c r="I243" s="50">
        <v>0</v>
      </c>
      <c r="J243" s="50">
        <f>ROUNDDOWN(D243*I243, 0)</f>
        <v>0</v>
      </c>
      <c r="K243" s="50">
        <f>F243+H243+J243</f>
        <v>0</v>
      </c>
      <c r="L243" s="42"/>
      <c r="N243" s="1" t="s">
        <v>280</v>
      </c>
      <c r="O243" s="1" t="s">
        <v>281</v>
      </c>
      <c r="P243">
        <v>1</v>
      </c>
    </row>
    <row r="244" spans="1:16" ht="20.100000000000001" customHeight="1">
      <c r="A244" s="45" t="s">
        <v>48</v>
      </c>
      <c r="B244" s="46"/>
      <c r="C244" s="47"/>
      <c r="D244" s="51"/>
      <c r="E244" s="51"/>
      <c r="F244" s="51">
        <f>ROUNDDOWN(SUMIF(P242:P243, "1", F242:F243), 0)</f>
        <v>0</v>
      </c>
      <c r="G244" s="51"/>
      <c r="H244" s="51">
        <f>ROUNDDOWN(SUMIF(P242:P243, "1", H242:H243), 0)</f>
        <v>0</v>
      </c>
      <c r="I244" s="51"/>
      <c r="J244" s="51">
        <f>ROUNDDOWN(SUMIF(P242:P243, "1", J242:J243), 0)</f>
        <v>0</v>
      </c>
      <c r="K244" s="51">
        <f>F244+H244+J244</f>
        <v>0</v>
      </c>
      <c r="L244" s="46"/>
    </row>
    <row r="245" spans="1:16" ht="20.100000000000001" customHeight="1">
      <c r="A245" s="42"/>
      <c r="B245" s="42"/>
      <c r="C245" s="43"/>
      <c r="D245" s="50"/>
      <c r="E245" s="50"/>
      <c r="F245" s="50"/>
      <c r="G245" s="50"/>
      <c r="H245" s="50"/>
      <c r="I245" s="50"/>
      <c r="J245" s="50"/>
      <c r="K245" s="50"/>
      <c r="L245" s="42"/>
    </row>
    <row r="246" spans="1:16" ht="20.100000000000001" customHeight="1">
      <c r="A246" s="131" t="s">
        <v>346</v>
      </c>
      <c r="B246" s="132"/>
      <c r="C246" s="132"/>
      <c r="D246" s="133"/>
      <c r="E246" s="133"/>
      <c r="F246" s="133"/>
      <c r="G246" s="133"/>
      <c r="H246" s="133"/>
      <c r="I246" s="133"/>
      <c r="J246" s="133"/>
      <c r="K246" s="133"/>
      <c r="L246" s="44"/>
    </row>
    <row r="247" spans="1:16" ht="20.100000000000001" customHeight="1">
      <c r="A247" s="38" t="s">
        <v>248</v>
      </c>
      <c r="B247" s="38" t="s">
        <v>50</v>
      </c>
      <c r="C247" s="39" t="s">
        <v>249</v>
      </c>
      <c r="D247" s="50">
        <v>4.2799999999999998E-2</v>
      </c>
      <c r="E247" s="50">
        <v>0</v>
      </c>
      <c r="F247" s="50">
        <f>ROUNDDOWN(D247*E247, 0)</f>
        <v>0</v>
      </c>
      <c r="G247" s="50"/>
      <c r="H247" s="50">
        <f>ROUNDDOWN(D247*G247, 0)</f>
        <v>0</v>
      </c>
      <c r="I247" s="50">
        <v>0</v>
      </c>
      <c r="J247" s="50">
        <f>ROUNDDOWN(D247*I247, 0)</f>
        <v>0</v>
      </c>
      <c r="K247" s="50">
        <f>F247+H247+J247</f>
        <v>0</v>
      </c>
      <c r="L247" s="42"/>
      <c r="N247" s="1" t="s">
        <v>280</v>
      </c>
      <c r="O247" s="1" t="s">
        <v>281</v>
      </c>
      <c r="P247">
        <v>1</v>
      </c>
    </row>
    <row r="248" spans="1:16" ht="20.100000000000001" customHeight="1">
      <c r="A248" s="38" t="s">
        <v>248</v>
      </c>
      <c r="B248" s="38" t="s">
        <v>37</v>
      </c>
      <c r="C248" s="39" t="s">
        <v>249</v>
      </c>
      <c r="D248" s="50">
        <v>2.1000000000000001E-2</v>
      </c>
      <c r="E248" s="50">
        <v>0</v>
      </c>
      <c r="F248" s="50">
        <f>ROUNDDOWN(D248*E248, 0)</f>
        <v>0</v>
      </c>
      <c r="G248" s="50"/>
      <c r="H248" s="50">
        <f>ROUNDDOWN(D248*G248, 0)</f>
        <v>0</v>
      </c>
      <c r="I248" s="50">
        <v>0</v>
      </c>
      <c r="J248" s="50">
        <f>ROUNDDOWN(D248*I248, 0)</f>
        <v>0</v>
      </c>
      <c r="K248" s="50">
        <f>F248+H248+J248</f>
        <v>0</v>
      </c>
      <c r="L248" s="42"/>
      <c r="N248" s="1" t="s">
        <v>280</v>
      </c>
      <c r="O248" s="1" t="s">
        <v>281</v>
      </c>
      <c r="P248">
        <v>1</v>
      </c>
    </row>
    <row r="249" spans="1:16" ht="20.100000000000001" customHeight="1">
      <c r="A249" s="45" t="s">
        <v>48</v>
      </c>
      <c r="B249" s="46"/>
      <c r="C249" s="47"/>
      <c r="D249" s="51"/>
      <c r="E249" s="51"/>
      <c r="F249" s="51">
        <f>ROUNDDOWN(SUMIF(P247:P248, "1", F247:F248), 0)</f>
        <v>0</v>
      </c>
      <c r="G249" s="51"/>
      <c r="H249" s="51">
        <f>ROUNDDOWN(SUMIF(P247:P248, "1", H247:H248), 0)</f>
        <v>0</v>
      </c>
      <c r="I249" s="51"/>
      <c r="J249" s="51">
        <f>ROUNDDOWN(SUMIF(P247:P248, "1", J247:J248), 0)</f>
        <v>0</v>
      </c>
      <c r="K249" s="51">
        <f>F249+H249+J249</f>
        <v>0</v>
      </c>
      <c r="L249" s="46"/>
    </row>
    <row r="250" spans="1:16" ht="20.100000000000001" customHeight="1">
      <c r="A250" s="42"/>
      <c r="B250" s="42"/>
      <c r="C250" s="43"/>
      <c r="D250" s="50"/>
      <c r="E250" s="50"/>
      <c r="F250" s="50"/>
      <c r="G250" s="50"/>
      <c r="H250" s="50"/>
      <c r="I250" s="50"/>
      <c r="J250" s="50"/>
      <c r="K250" s="50"/>
      <c r="L250" s="42"/>
    </row>
    <row r="251" spans="1:16" ht="20.100000000000001" customHeight="1">
      <c r="A251" s="131" t="s">
        <v>347</v>
      </c>
      <c r="B251" s="132"/>
      <c r="C251" s="132"/>
      <c r="D251" s="133"/>
      <c r="E251" s="133"/>
      <c r="F251" s="133"/>
      <c r="G251" s="133"/>
      <c r="H251" s="133"/>
      <c r="I251" s="133"/>
      <c r="J251" s="133"/>
      <c r="K251" s="133"/>
      <c r="L251" s="44"/>
    </row>
    <row r="252" spans="1:16" ht="20.100000000000001" customHeight="1">
      <c r="A252" s="38" t="s">
        <v>248</v>
      </c>
      <c r="B252" s="38" t="s">
        <v>50</v>
      </c>
      <c r="C252" s="39" t="s">
        <v>249</v>
      </c>
      <c r="D252" s="50">
        <v>6.8599999999999994E-2</v>
      </c>
      <c r="E252" s="50">
        <v>0</v>
      </c>
      <c r="F252" s="50">
        <f>ROUNDDOWN(D252*E252, 0)</f>
        <v>0</v>
      </c>
      <c r="G252" s="50"/>
      <c r="H252" s="50">
        <f>ROUNDDOWN(D252*G252, 0)</f>
        <v>0</v>
      </c>
      <c r="I252" s="50">
        <v>0</v>
      </c>
      <c r="J252" s="50">
        <f>ROUNDDOWN(D252*I252, 0)</f>
        <v>0</v>
      </c>
      <c r="K252" s="50">
        <f>F252+H252+J252</f>
        <v>0</v>
      </c>
      <c r="L252" s="42"/>
      <c r="N252" s="1" t="s">
        <v>280</v>
      </c>
      <c r="O252" s="1" t="s">
        <v>281</v>
      </c>
      <c r="P252">
        <v>1</v>
      </c>
    </row>
    <row r="253" spans="1:16" ht="20.100000000000001" customHeight="1">
      <c r="A253" s="38" t="s">
        <v>248</v>
      </c>
      <c r="B253" s="38" t="s">
        <v>37</v>
      </c>
      <c r="C253" s="39" t="s">
        <v>249</v>
      </c>
      <c r="D253" s="50">
        <v>2.9399999999999999E-2</v>
      </c>
      <c r="E253" s="50">
        <v>0</v>
      </c>
      <c r="F253" s="50">
        <f>ROUNDDOWN(D253*E253, 0)</f>
        <v>0</v>
      </c>
      <c r="G253" s="50"/>
      <c r="H253" s="50">
        <f>ROUNDDOWN(D253*G253, 0)</f>
        <v>0</v>
      </c>
      <c r="I253" s="50">
        <v>0</v>
      </c>
      <c r="J253" s="50">
        <f>ROUNDDOWN(D253*I253, 0)</f>
        <v>0</v>
      </c>
      <c r="K253" s="50">
        <f>F253+H253+J253</f>
        <v>0</v>
      </c>
      <c r="L253" s="42"/>
      <c r="N253" s="1" t="s">
        <v>280</v>
      </c>
      <c r="O253" s="1" t="s">
        <v>281</v>
      </c>
      <c r="P253">
        <v>1</v>
      </c>
    </row>
    <row r="254" spans="1:16" ht="20.100000000000001" customHeight="1">
      <c r="A254" s="45" t="s">
        <v>48</v>
      </c>
      <c r="B254" s="46"/>
      <c r="C254" s="47"/>
      <c r="D254" s="51"/>
      <c r="E254" s="51"/>
      <c r="F254" s="51">
        <f>ROUNDDOWN(SUMIF(P252:P253, "1", F252:F253), 0)</f>
        <v>0</v>
      </c>
      <c r="G254" s="51"/>
      <c r="H254" s="51">
        <f>ROUNDDOWN(SUMIF(P252:P253, "1", H252:H253), 0)</f>
        <v>0</v>
      </c>
      <c r="I254" s="51"/>
      <c r="J254" s="51">
        <f>ROUNDDOWN(SUMIF(P252:P253, "1", J252:J253), 0)</f>
        <v>0</v>
      </c>
      <c r="K254" s="51">
        <f>F254+H254+J254</f>
        <v>0</v>
      </c>
      <c r="L254" s="46"/>
    </row>
    <row r="255" spans="1:16" ht="20.100000000000001" customHeight="1">
      <c r="A255" s="42"/>
      <c r="B255" s="42"/>
      <c r="C255" s="43"/>
      <c r="D255" s="50"/>
      <c r="E255" s="50"/>
      <c r="F255" s="50"/>
      <c r="G255" s="50"/>
      <c r="H255" s="50"/>
      <c r="I255" s="50"/>
      <c r="J255" s="50"/>
      <c r="K255" s="50"/>
      <c r="L255" s="42"/>
    </row>
    <row r="256" spans="1:16" ht="20.100000000000001" customHeight="1">
      <c r="A256" s="131" t="s">
        <v>348</v>
      </c>
      <c r="B256" s="132"/>
      <c r="C256" s="132"/>
      <c r="D256" s="133"/>
      <c r="E256" s="133"/>
      <c r="F256" s="133"/>
      <c r="G256" s="133"/>
      <c r="H256" s="133"/>
      <c r="I256" s="133"/>
      <c r="J256" s="133"/>
      <c r="K256" s="133"/>
      <c r="L256" s="49" t="s">
        <v>349</v>
      </c>
    </row>
    <row r="257" spans="1:16" ht="20.100000000000001" customHeight="1">
      <c r="A257" s="45" t="s">
        <v>48</v>
      </c>
      <c r="B257" s="46"/>
      <c r="C257" s="47"/>
      <c r="D257" s="51"/>
      <c r="E257" s="51"/>
      <c r="F257" s="51"/>
      <c r="G257" s="51"/>
      <c r="H257" s="51"/>
      <c r="I257" s="51"/>
      <c r="J257" s="51">
        <v>0</v>
      </c>
      <c r="K257" s="51">
        <f>F257+H257+J257</f>
        <v>0</v>
      </c>
      <c r="L257" s="46"/>
    </row>
    <row r="258" spans="1:16" ht="20.100000000000001" customHeight="1">
      <c r="A258" s="42"/>
      <c r="B258" s="42"/>
      <c r="C258" s="43"/>
      <c r="D258" s="50"/>
      <c r="E258" s="50"/>
      <c r="F258" s="50"/>
      <c r="G258" s="50"/>
      <c r="H258" s="50"/>
      <c r="I258" s="50"/>
      <c r="J258" s="50"/>
      <c r="K258" s="50"/>
      <c r="L258" s="42"/>
    </row>
    <row r="259" spans="1:16" ht="20.100000000000001" customHeight="1">
      <c r="A259" s="131" t="s">
        <v>350</v>
      </c>
      <c r="B259" s="132"/>
      <c r="C259" s="132"/>
      <c r="D259" s="133"/>
      <c r="E259" s="133"/>
      <c r="F259" s="133"/>
      <c r="G259" s="133"/>
      <c r="H259" s="133"/>
      <c r="I259" s="133"/>
      <c r="J259" s="133"/>
      <c r="K259" s="133"/>
      <c r="L259" s="49" t="s">
        <v>349</v>
      </c>
    </row>
    <row r="260" spans="1:16" ht="20.100000000000001" customHeight="1">
      <c r="A260" s="45" t="s">
        <v>48</v>
      </c>
      <c r="B260" s="46"/>
      <c r="C260" s="47"/>
      <c r="D260" s="51"/>
      <c r="E260" s="51"/>
      <c r="F260" s="51"/>
      <c r="G260" s="51"/>
      <c r="H260" s="51"/>
      <c r="I260" s="51"/>
      <c r="J260" s="51">
        <v>0</v>
      </c>
      <c r="K260" s="51">
        <f>F260+H260+J260</f>
        <v>0</v>
      </c>
      <c r="L260" s="46"/>
    </row>
    <row r="261" spans="1:16" ht="20.100000000000001" customHeight="1">
      <c r="A261" s="42"/>
      <c r="B261" s="42"/>
      <c r="C261" s="43"/>
      <c r="D261" s="50"/>
      <c r="E261" s="50"/>
      <c r="F261" s="50"/>
      <c r="G261" s="50"/>
      <c r="H261" s="50"/>
      <c r="I261" s="50"/>
      <c r="J261" s="50"/>
      <c r="K261" s="50"/>
      <c r="L261" s="42"/>
    </row>
    <row r="262" spans="1:16" ht="20.100000000000001" customHeight="1">
      <c r="A262" s="131" t="s">
        <v>351</v>
      </c>
      <c r="B262" s="132"/>
      <c r="C262" s="132"/>
      <c r="D262" s="133"/>
      <c r="E262" s="133"/>
      <c r="F262" s="133"/>
      <c r="G262" s="133"/>
      <c r="H262" s="133"/>
      <c r="I262" s="133"/>
      <c r="J262" s="133"/>
      <c r="K262" s="133"/>
      <c r="L262" s="49" t="s">
        <v>349</v>
      </c>
    </row>
    <row r="263" spans="1:16" ht="20.100000000000001" customHeight="1">
      <c r="A263" s="45" t="s">
        <v>48</v>
      </c>
      <c r="B263" s="46"/>
      <c r="C263" s="47"/>
      <c r="D263" s="51"/>
      <c r="E263" s="51"/>
      <c r="F263" s="51"/>
      <c r="G263" s="51"/>
      <c r="H263" s="51"/>
      <c r="I263" s="51"/>
      <c r="J263" s="51">
        <v>0</v>
      </c>
      <c r="K263" s="51">
        <f>F263+H263+J263</f>
        <v>0</v>
      </c>
      <c r="L263" s="46"/>
    </row>
    <row r="264" spans="1:16" ht="20.100000000000001" customHeight="1">
      <c r="A264" s="42"/>
      <c r="B264" s="42"/>
      <c r="C264" s="43"/>
      <c r="D264" s="50"/>
      <c r="E264" s="50"/>
      <c r="F264" s="50"/>
      <c r="G264" s="50"/>
      <c r="H264" s="50"/>
      <c r="I264" s="50"/>
      <c r="J264" s="50"/>
      <c r="K264" s="50"/>
      <c r="L264" s="42"/>
    </row>
    <row r="265" spans="1:16" ht="20.100000000000001" customHeight="1">
      <c r="A265" s="131" t="s">
        <v>352</v>
      </c>
      <c r="B265" s="132"/>
      <c r="C265" s="132"/>
      <c r="D265" s="133"/>
      <c r="E265" s="133"/>
      <c r="F265" s="133"/>
      <c r="G265" s="133"/>
      <c r="H265" s="133"/>
      <c r="I265" s="133"/>
      <c r="J265" s="133"/>
      <c r="K265" s="133"/>
      <c r="L265" s="44"/>
    </row>
    <row r="266" spans="1:16" ht="20.100000000000001" customHeight="1">
      <c r="A266" s="38" t="s">
        <v>248</v>
      </c>
      <c r="B266" s="38" t="s">
        <v>252</v>
      </c>
      <c r="C266" s="39" t="s">
        <v>249</v>
      </c>
      <c r="D266" s="50">
        <v>1.6E-2</v>
      </c>
      <c r="E266" s="50">
        <v>0</v>
      </c>
      <c r="F266" s="50">
        <f>ROUNDDOWN(D266*E266, 0)</f>
        <v>0</v>
      </c>
      <c r="G266" s="50"/>
      <c r="H266" s="50">
        <f>ROUNDDOWN(D266*G266, 0)</f>
        <v>0</v>
      </c>
      <c r="I266" s="50">
        <v>0</v>
      </c>
      <c r="J266" s="50">
        <f>ROUNDDOWN(D266*I266, 0)</f>
        <v>0</v>
      </c>
      <c r="K266" s="50">
        <f>F266+H266+J266</f>
        <v>0</v>
      </c>
      <c r="L266" s="42"/>
      <c r="N266" s="1" t="s">
        <v>280</v>
      </c>
      <c r="O266" s="1" t="s">
        <v>281</v>
      </c>
      <c r="P266">
        <v>1</v>
      </c>
    </row>
    <row r="267" spans="1:16" ht="20.100000000000001" customHeight="1">
      <c r="A267" s="38" t="s">
        <v>248</v>
      </c>
      <c r="B267" s="38" t="s">
        <v>37</v>
      </c>
      <c r="C267" s="39" t="s">
        <v>249</v>
      </c>
      <c r="D267" s="50">
        <v>1.0999999999999999E-2</v>
      </c>
      <c r="E267" s="50">
        <v>0</v>
      </c>
      <c r="F267" s="50">
        <f>ROUNDDOWN(D267*E267, 0)</f>
        <v>0</v>
      </c>
      <c r="G267" s="50"/>
      <c r="H267" s="50">
        <f>ROUNDDOWN(D267*G267, 0)</f>
        <v>0</v>
      </c>
      <c r="I267" s="50">
        <v>0</v>
      </c>
      <c r="J267" s="50">
        <f>ROUNDDOWN(D267*I267, 0)</f>
        <v>0</v>
      </c>
      <c r="K267" s="50">
        <f>F267+H267+J267</f>
        <v>0</v>
      </c>
      <c r="L267" s="42"/>
      <c r="N267" s="1" t="s">
        <v>280</v>
      </c>
      <c r="O267" s="1" t="s">
        <v>281</v>
      </c>
      <c r="P267">
        <v>1</v>
      </c>
    </row>
    <row r="268" spans="1:16" ht="20.100000000000001" customHeight="1">
      <c r="A268" s="45" t="s">
        <v>48</v>
      </c>
      <c r="B268" s="46"/>
      <c r="C268" s="47"/>
      <c r="D268" s="51"/>
      <c r="E268" s="51"/>
      <c r="F268" s="51">
        <f>ROUNDDOWN(SUMIF(P266:P267, "1", F266:F267), 0)</f>
        <v>0</v>
      </c>
      <c r="G268" s="51"/>
      <c r="H268" s="51">
        <f>ROUNDDOWN(SUMIF(P266:P267, "1", H266:H267), 0)</f>
        <v>0</v>
      </c>
      <c r="I268" s="51"/>
      <c r="J268" s="51">
        <f>ROUNDDOWN(SUMIF(P266:P267, "1", J266:J267), 0)</f>
        <v>0</v>
      </c>
      <c r="K268" s="51">
        <f>F268+H268+J268</f>
        <v>0</v>
      </c>
      <c r="L268" s="46"/>
    </row>
    <row r="269" spans="1:16" ht="20.100000000000001" customHeight="1">
      <c r="A269" s="42"/>
      <c r="B269" s="42"/>
      <c r="C269" s="43"/>
      <c r="D269" s="50"/>
      <c r="E269" s="50"/>
      <c r="F269" s="50"/>
      <c r="G269" s="50"/>
      <c r="H269" s="50"/>
      <c r="I269" s="50"/>
      <c r="J269" s="50"/>
      <c r="K269" s="50"/>
      <c r="L269" s="42"/>
    </row>
    <row r="270" spans="1:16" ht="20.100000000000001" customHeight="1">
      <c r="A270" s="131" t="s">
        <v>353</v>
      </c>
      <c r="B270" s="132"/>
      <c r="C270" s="132"/>
      <c r="D270" s="133"/>
      <c r="E270" s="133"/>
      <c r="F270" s="133"/>
      <c r="G270" s="133"/>
      <c r="H270" s="133"/>
      <c r="I270" s="133"/>
      <c r="J270" s="133"/>
      <c r="K270" s="133"/>
      <c r="L270" s="44"/>
    </row>
    <row r="271" spans="1:16" ht="20.100000000000001" customHeight="1">
      <c r="A271" s="38" t="s">
        <v>248</v>
      </c>
      <c r="B271" s="38" t="s">
        <v>252</v>
      </c>
      <c r="C271" s="39" t="s">
        <v>249</v>
      </c>
      <c r="D271" s="50">
        <v>1.7999999999999999E-2</v>
      </c>
      <c r="E271" s="50">
        <v>0</v>
      </c>
      <c r="F271" s="50">
        <f>ROUNDDOWN(D271*E271, 0)</f>
        <v>0</v>
      </c>
      <c r="G271" s="50"/>
      <c r="H271" s="50">
        <f>ROUNDDOWN(D271*G271, 0)</f>
        <v>0</v>
      </c>
      <c r="I271" s="50">
        <v>0</v>
      </c>
      <c r="J271" s="50">
        <f>ROUNDDOWN(D271*I271, 0)</f>
        <v>0</v>
      </c>
      <c r="K271" s="50">
        <f>F271+H271+J271</f>
        <v>0</v>
      </c>
      <c r="L271" s="42"/>
      <c r="N271" s="1" t="s">
        <v>280</v>
      </c>
      <c r="O271" s="1" t="s">
        <v>281</v>
      </c>
      <c r="P271">
        <v>1</v>
      </c>
    </row>
    <row r="272" spans="1:16" ht="20.100000000000001" customHeight="1">
      <c r="A272" s="38" t="s">
        <v>248</v>
      </c>
      <c r="B272" s="38" t="s">
        <v>37</v>
      </c>
      <c r="C272" s="39" t="s">
        <v>249</v>
      </c>
      <c r="D272" s="50">
        <v>1.2E-2</v>
      </c>
      <c r="E272" s="50">
        <v>0</v>
      </c>
      <c r="F272" s="50">
        <f>ROUNDDOWN(D272*E272, 0)</f>
        <v>0</v>
      </c>
      <c r="G272" s="50"/>
      <c r="H272" s="50">
        <f>ROUNDDOWN(D272*G272, 0)</f>
        <v>0</v>
      </c>
      <c r="I272" s="50">
        <v>0</v>
      </c>
      <c r="J272" s="50">
        <f>ROUNDDOWN(D272*I272, 0)</f>
        <v>0</v>
      </c>
      <c r="K272" s="50">
        <f>F272+H272+J272</f>
        <v>0</v>
      </c>
      <c r="L272" s="42"/>
      <c r="N272" s="1" t="s">
        <v>280</v>
      </c>
      <c r="O272" s="1" t="s">
        <v>281</v>
      </c>
      <c r="P272">
        <v>1</v>
      </c>
    </row>
    <row r="273" spans="1:16" ht="20.100000000000001" customHeight="1">
      <c r="A273" s="45" t="s">
        <v>48</v>
      </c>
      <c r="B273" s="46"/>
      <c r="C273" s="47"/>
      <c r="D273" s="51"/>
      <c r="E273" s="51"/>
      <c r="F273" s="51">
        <f>ROUNDDOWN(SUMIF(P271:P272, "1", F271:F272), 0)</f>
        <v>0</v>
      </c>
      <c r="G273" s="51"/>
      <c r="H273" s="51">
        <f>ROUNDDOWN(SUMIF(P271:P272, "1", H271:H272), 0)</f>
        <v>0</v>
      </c>
      <c r="I273" s="51"/>
      <c r="J273" s="51">
        <f>ROUNDDOWN(SUMIF(P271:P272, "1", J271:J272), 0)</f>
        <v>0</v>
      </c>
      <c r="K273" s="51">
        <f>F273+H273+J273</f>
        <v>0</v>
      </c>
      <c r="L273" s="46"/>
    </row>
    <row r="274" spans="1:16" ht="20.100000000000001" customHeight="1">
      <c r="A274" s="42"/>
      <c r="B274" s="42"/>
      <c r="C274" s="43"/>
      <c r="D274" s="50"/>
      <c r="E274" s="50"/>
      <c r="F274" s="50"/>
      <c r="G274" s="50"/>
      <c r="H274" s="50"/>
      <c r="I274" s="50"/>
      <c r="J274" s="50"/>
      <c r="K274" s="50"/>
      <c r="L274" s="42"/>
    </row>
    <row r="275" spans="1:16" ht="20.100000000000001" customHeight="1">
      <c r="A275" s="131" t="s">
        <v>354</v>
      </c>
      <c r="B275" s="132"/>
      <c r="C275" s="132"/>
      <c r="D275" s="133"/>
      <c r="E275" s="133"/>
      <c r="F275" s="133"/>
      <c r="G275" s="133"/>
      <c r="H275" s="133"/>
      <c r="I275" s="133"/>
      <c r="J275" s="133"/>
      <c r="K275" s="133"/>
      <c r="L275" s="44"/>
    </row>
    <row r="276" spans="1:16" ht="20.100000000000001" customHeight="1">
      <c r="A276" s="38" t="s">
        <v>248</v>
      </c>
      <c r="B276" s="38" t="s">
        <v>252</v>
      </c>
      <c r="C276" s="39" t="s">
        <v>249</v>
      </c>
      <c r="D276" s="50">
        <v>1.9E-2</v>
      </c>
      <c r="E276" s="50">
        <v>0</v>
      </c>
      <c r="F276" s="50">
        <f>ROUNDDOWN(D276*E276, 0)</f>
        <v>0</v>
      </c>
      <c r="G276" s="50"/>
      <c r="H276" s="50">
        <f>ROUNDDOWN(D276*G276, 0)</f>
        <v>0</v>
      </c>
      <c r="I276" s="50">
        <v>0</v>
      </c>
      <c r="J276" s="50">
        <f>ROUNDDOWN(D276*I276, 0)</f>
        <v>0</v>
      </c>
      <c r="K276" s="50">
        <f>F276+H276+J276</f>
        <v>0</v>
      </c>
      <c r="L276" s="42"/>
      <c r="N276" s="1" t="s">
        <v>280</v>
      </c>
      <c r="O276" s="1" t="s">
        <v>281</v>
      </c>
      <c r="P276">
        <v>1</v>
      </c>
    </row>
    <row r="277" spans="1:16" ht="20.100000000000001" customHeight="1">
      <c r="A277" s="38" t="s">
        <v>248</v>
      </c>
      <c r="B277" s="38" t="s">
        <v>37</v>
      </c>
      <c r="C277" s="39" t="s">
        <v>249</v>
      </c>
      <c r="D277" s="50">
        <v>1.2999999999999999E-2</v>
      </c>
      <c r="E277" s="50">
        <v>0</v>
      </c>
      <c r="F277" s="50">
        <f>ROUNDDOWN(D277*E277, 0)</f>
        <v>0</v>
      </c>
      <c r="G277" s="50"/>
      <c r="H277" s="50">
        <f>ROUNDDOWN(D277*G277, 0)</f>
        <v>0</v>
      </c>
      <c r="I277" s="50">
        <v>0</v>
      </c>
      <c r="J277" s="50">
        <f>ROUNDDOWN(D277*I277, 0)</f>
        <v>0</v>
      </c>
      <c r="K277" s="50">
        <f>F277+H277+J277</f>
        <v>0</v>
      </c>
      <c r="L277" s="42"/>
      <c r="N277" s="1" t="s">
        <v>280</v>
      </c>
      <c r="O277" s="1" t="s">
        <v>281</v>
      </c>
      <c r="P277">
        <v>1</v>
      </c>
    </row>
    <row r="278" spans="1:16" ht="20.100000000000001" customHeight="1">
      <c r="A278" s="45" t="s">
        <v>48</v>
      </c>
      <c r="B278" s="46"/>
      <c r="C278" s="47"/>
      <c r="D278" s="51"/>
      <c r="E278" s="51"/>
      <c r="F278" s="51">
        <f>ROUNDDOWN(SUMIF(P276:P277, "1", F276:F277), 0)</f>
        <v>0</v>
      </c>
      <c r="G278" s="51"/>
      <c r="H278" s="51">
        <f>ROUNDDOWN(SUMIF(P276:P277, "1", H276:H277), 0)</f>
        <v>0</v>
      </c>
      <c r="I278" s="51"/>
      <c r="J278" s="51">
        <f>ROUNDDOWN(SUMIF(P276:P277, "1", J276:J277), 0)</f>
        <v>0</v>
      </c>
      <c r="K278" s="51">
        <f>F278+H278+J278</f>
        <v>0</v>
      </c>
      <c r="L278" s="46"/>
    </row>
    <row r="279" spans="1:16" ht="20.100000000000001" customHeight="1">
      <c r="A279" s="42"/>
      <c r="B279" s="42"/>
      <c r="C279" s="43"/>
      <c r="D279" s="50"/>
      <c r="E279" s="50"/>
      <c r="F279" s="50"/>
      <c r="G279" s="50"/>
      <c r="H279" s="50"/>
      <c r="I279" s="50"/>
      <c r="J279" s="50"/>
      <c r="K279" s="50"/>
      <c r="L279" s="42"/>
    </row>
    <row r="280" spans="1:16" ht="20.100000000000001" customHeight="1">
      <c r="A280" s="131" t="s">
        <v>355</v>
      </c>
      <c r="B280" s="132"/>
      <c r="C280" s="132"/>
      <c r="D280" s="133"/>
      <c r="E280" s="133"/>
      <c r="F280" s="133"/>
      <c r="G280" s="133"/>
      <c r="H280" s="133"/>
      <c r="I280" s="133"/>
      <c r="J280" s="133"/>
      <c r="K280" s="133"/>
      <c r="L280" s="44"/>
    </row>
    <row r="281" spans="1:16" ht="20.100000000000001" customHeight="1">
      <c r="A281" s="38" t="s">
        <v>248</v>
      </c>
      <c r="B281" s="38" t="s">
        <v>252</v>
      </c>
      <c r="C281" s="39" t="s">
        <v>249</v>
      </c>
      <c r="D281" s="50">
        <v>2.5999999999999999E-2</v>
      </c>
      <c r="E281" s="50">
        <v>0</v>
      </c>
      <c r="F281" s="50">
        <f>ROUNDDOWN(D281*E281, 0)</f>
        <v>0</v>
      </c>
      <c r="G281" s="50"/>
      <c r="H281" s="50">
        <f>ROUNDDOWN(D281*G281, 0)</f>
        <v>0</v>
      </c>
      <c r="I281" s="50">
        <v>0</v>
      </c>
      <c r="J281" s="50">
        <f>ROUNDDOWN(D281*I281, 0)</f>
        <v>0</v>
      </c>
      <c r="K281" s="50">
        <f>F281+H281+J281</f>
        <v>0</v>
      </c>
      <c r="L281" s="42"/>
      <c r="N281" s="1" t="s">
        <v>280</v>
      </c>
      <c r="O281" s="1" t="s">
        <v>281</v>
      </c>
      <c r="P281">
        <v>1</v>
      </c>
    </row>
    <row r="282" spans="1:16" ht="20.100000000000001" customHeight="1">
      <c r="A282" s="38" t="s">
        <v>248</v>
      </c>
      <c r="B282" s="38" t="s">
        <v>37</v>
      </c>
      <c r="C282" s="39" t="s">
        <v>249</v>
      </c>
      <c r="D282" s="50">
        <v>1.7000000000000001E-2</v>
      </c>
      <c r="E282" s="50">
        <v>0</v>
      </c>
      <c r="F282" s="50">
        <f>ROUNDDOWN(D282*E282, 0)</f>
        <v>0</v>
      </c>
      <c r="G282" s="50"/>
      <c r="H282" s="50">
        <f>ROUNDDOWN(D282*G282, 0)</f>
        <v>0</v>
      </c>
      <c r="I282" s="50">
        <v>0</v>
      </c>
      <c r="J282" s="50">
        <f>ROUNDDOWN(D282*I282, 0)</f>
        <v>0</v>
      </c>
      <c r="K282" s="50">
        <f>F282+H282+J282</f>
        <v>0</v>
      </c>
      <c r="L282" s="42"/>
      <c r="N282" s="1" t="s">
        <v>280</v>
      </c>
      <c r="O282" s="1" t="s">
        <v>281</v>
      </c>
      <c r="P282">
        <v>1</v>
      </c>
    </row>
    <row r="283" spans="1:16" ht="20.100000000000001" customHeight="1">
      <c r="A283" s="45" t="s">
        <v>48</v>
      </c>
      <c r="B283" s="46"/>
      <c r="C283" s="47"/>
      <c r="D283" s="51"/>
      <c r="E283" s="51"/>
      <c r="F283" s="51">
        <f>ROUNDDOWN(SUMIF(P281:P282, "1", F281:F282), 0)</f>
        <v>0</v>
      </c>
      <c r="G283" s="51"/>
      <c r="H283" s="51">
        <f>ROUNDDOWN(SUMIF(P281:P282, "1", H281:H282), 0)</f>
        <v>0</v>
      </c>
      <c r="I283" s="51"/>
      <c r="J283" s="51">
        <f>ROUNDDOWN(SUMIF(P281:P282, "1", J281:J282), 0)</f>
        <v>0</v>
      </c>
      <c r="K283" s="51">
        <f>F283+H283+J283</f>
        <v>0</v>
      </c>
      <c r="L283" s="46"/>
    </row>
    <row r="284" spans="1:16" ht="20.100000000000001" customHeight="1">
      <c r="A284" s="42"/>
      <c r="B284" s="42"/>
      <c r="C284" s="43"/>
      <c r="D284" s="50"/>
      <c r="E284" s="50"/>
      <c r="F284" s="50"/>
      <c r="G284" s="50"/>
      <c r="H284" s="50"/>
      <c r="I284" s="50"/>
      <c r="J284" s="50"/>
      <c r="K284" s="50"/>
      <c r="L284" s="42"/>
    </row>
    <row r="285" spans="1:16" ht="20.100000000000001" customHeight="1">
      <c r="A285" s="131" t="s">
        <v>356</v>
      </c>
      <c r="B285" s="132"/>
      <c r="C285" s="132"/>
      <c r="D285" s="133"/>
      <c r="E285" s="133"/>
      <c r="F285" s="133"/>
      <c r="G285" s="133"/>
      <c r="H285" s="133"/>
      <c r="I285" s="133"/>
      <c r="J285" s="133"/>
      <c r="K285" s="133"/>
      <c r="L285" s="44"/>
    </row>
    <row r="286" spans="1:16" ht="20.100000000000001" customHeight="1">
      <c r="A286" s="38" t="s">
        <v>248</v>
      </c>
      <c r="B286" s="38" t="s">
        <v>252</v>
      </c>
      <c r="C286" s="39" t="s">
        <v>249</v>
      </c>
      <c r="D286" s="50">
        <v>3.1E-2</v>
      </c>
      <c r="E286" s="50">
        <v>0</v>
      </c>
      <c r="F286" s="50">
        <f>ROUNDDOWN(D286*E286, 0)</f>
        <v>0</v>
      </c>
      <c r="G286" s="50"/>
      <c r="H286" s="50">
        <f>ROUNDDOWN(D286*G286, 0)</f>
        <v>0</v>
      </c>
      <c r="I286" s="50">
        <v>0</v>
      </c>
      <c r="J286" s="50">
        <f>ROUNDDOWN(D286*I286, 0)</f>
        <v>0</v>
      </c>
      <c r="K286" s="50">
        <f>F286+H286+J286</f>
        <v>0</v>
      </c>
      <c r="L286" s="42"/>
      <c r="N286" s="1" t="s">
        <v>280</v>
      </c>
      <c r="O286" s="1" t="s">
        <v>281</v>
      </c>
      <c r="P286">
        <v>1</v>
      </c>
    </row>
    <row r="287" spans="1:16" ht="20.100000000000001" customHeight="1">
      <c r="A287" s="38" t="s">
        <v>248</v>
      </c>
      <c r="B287" s="38" t="s">
        <v>37</v>
      </c>
      <c r="C287" s="39" t="s">
        <v>249</v>
      </c>
      <c r="D287" s="50">
        <v>0.02</v>
      </c>
      <c r="E287" s="50">
        <v>0</v>
      </c>
      <c r="F287" s="50">
        <f>ROUNDDOWN(D287*E287, 0)</f>
        <v>0</v>
      </c>
      <c r="G287" s="50"/>
      <c r="H287" s="50">
        <f>ROUNDDOWN(D287*G287, 0)</f>
        <v>0</v>
      </c>
      <c r="I287" s="50">
        <v>0</v>
      </c>
      <c r="J287" s="50">
        <f>ROUNDDOWN(D287*I287, 0)</f>
        <v>0</v>
      </c>
      <c r="K287" s="50">
        <f>F287+H287+J287</f>
        <v>0</v>
      </c>
      <c r="L287" s="42"/>
      <c r="N287" s="1" t="s">
        <v>280</v>
      </c>
      <c r="O287" s="1" t="s">
        <v>281</v>
      </c>
      <c r="P287">
        <v>1</v>
      </c>
    </row>
    <row r="288" spans="1:16" ht="20.100000000000001" customHeight="1">
      <c r="A288" s="45" t="s">
        <v>48</v>
      </c>
      <c r="B288" s="46"/>
      <c r="C288" s="47"/>
      <c r="D288" s="51"/>
      <c r="E288" s="51"/>
      <c r="F288" s="51">
        <f>ROUNDDOWN(SUMIF(P286:P287, "1", F286:F287), 0)</f>
        <v>0</v>
      </c>
      <c r="G288" s="51"/>
      <c r="H288" s="51">
        <f>ROUNDDOWN(SUMIF(P286:P287, "1", H286:H287), 0)</f>
        <v>0</v>
      </c>
      <c r="I288" s="51"/>
      <c r="J288" s="51">
        <f>ROUNDDOWN(SUMIF(P286:P287, "1", J286:J287), 0)</f>
        <v>0</v>
      </c>
      <c r="K288" s="51">
        <f>F288+H288+J288</f>
        <v>0</v>
      </c>
      <c r="L288" s="46"/>
    </row>
    <row r="289" spans="1:16" ht="20.100000000000001" customHeight="1">
      <c r="A289" s="42"/>
      <c r="B289" s="42"/>
      <c r="C289" s="43"/>
      <c r="D289" s="50"/>
      <c r="E289" s="50"/>
      <c r="F289" s="50"/>
      <c r="G289" s="50"/>
      <c r="H289" s="50"/>
      <c r="I289" s="50"/>
      <c r="J289" s="50"/>
      <c r="K289" s="50"/>
      <c r="L289" s="42"/>
    </row>
    <row r="290" spans="1:16" ht="20.100000000000001" customHeight="1">
      <c r="A290" s="131" t="s">
        <v>357</v>
      </c>
      <c r="B290" s="132"/>
      <c r="C290" s="132"/>
      <c r="D290" s="133"/>
      <c r="E290" s="133"/>
      <c r="F290" s="133"/>
      <c r="G290" s="133"/>
      <c r="H290" s="133"/>
      <c r="I290" s="133"/>
      <c r="J290" s="133"/>
      <c r="K290" s="133"/>
      <c r="L290" s="44"/>
    </row>
    <row r="291" spans="1:16" ht="20.100000000000001" customHeight="1">
      <c r="A291" s="38" t="s">
        <v>248</v>
      </c>
      <c r="B291" s="38" t="s">
        <v>252</v>
      </c>
      <c r="C291" s="39" t="s">
        <v>249</v>
      </c>
      <c r="D291" s="50">
        <v>3.3000000000000002E-2</v>
      </c>
      <c r="E291" s="50">
        <v>0</v>
      </c>
      <c r="F291" s="50">
        <f>ROUNDDOWN(D291*E291, 0)</f>
        <v>0</v>
      </c>
      <c r="G291" s="50"/>
      <c r="H291" s="50">
        <f>ROUNDDOWN(D291*G291, 0)</f>
        <v>0</v>
      </c>
      <c r="I291" s="50">
        <v>0</v>
      </c>
      <c r="J291" s="50">
        <f>ROUNDDOWN(D291*I291, 0)</f>
        <v>0</v>
      </c>
      <c r="K291" s="50">
        <f>F291+H291+J291</f>
        <v>0</v>
      </c>
      <c r="L291" s="42"/>
      <c r="N291" s="1" t="s">
        <v>280</v>
      </c>
      <c r="O291" s="1" t="s">
        <v>281</v>
      </c>
      <c r="P291">
        <v>1</v>
      </c>
    </row>
    <row r="292" spans="1:16" ht="20.100000000000001" customHeight="1">
      <c r="A292" s="38" t="s">
        <v>248</v>
      </c>
      <c r="B292" s="38" t="s">
        <v>37</v>
      </c>
      <c r="C292" s="39" t="s">
        <v>249</v>
      </c>
      <c r="D292" s="50">
        <v>2.1999999999999999E-2</v>
      </c>
      <c r="E292" s="50">
        <v>0</v>
      </c>
      <c r="F292" s="50">
        <f>ROUNDDOWN(D292*E292, 0)</f>
        <v>0</v>
      </c>
      <c r="G292" s="50"/>
      <c r="H292" s="50">
        <f>ROUNDDOWN(D292*G292, 0)</f>
        <v>0</v>
      </c>
      <c r="I292" s="50">
        <v>0</v>
      </c>
      <c r="J292" s="50">
        <f>ROUNDDOWN(D292*I292, 0)</f>
        <v>0</v>
      </c>
      <c r="K292" s="50">
        <f>F292+H292+J292</f>
        <v>0</v>
      </c>
      <c r="L292" s="42"/>
      <c r="N292" s="1" t="s">
        <v>280</v>
      </c>
      <c r="O292" s="1" t="s">
        <v>281</v>
      </c>
      <c r="P292">
        <v>1</v>
      </c>
    </row>
    <row r="293" spans="1:16" ht="20.100000000000001" customHeight="1">
      <c r="A293" s="45" t="s">
        <v>48</v>
      </c>
      <c r="B293" s="46"/>
      <c r="C293" s="47"/>
      <c r="D293" s="51"/>
      <c r="E293" s="51"/>
      <c r="F293" s="51">
        <f>ROUNDDOWN(SUMIF(P291:P292, "1", F291:F292), 0)</f>
        <v>0</v>
      </c>
      <c r="G293" s="51"/>
      <c r="H293" s="51">
        <f>ROUNDDOWN(SUMIF(P291:P292, "1", H291:H292), 0)</f>
        <v>0</v>
      </c>
      <c r="I293" s="51"/>
      <c r="J293" s="51">
        <f>ROUNDDOWN(SUMIF(P291:P292, "1", J291:J292), 0)</f>
        <v>0</v>
      </c>
      <c r="K293" s="51">
        <f>F293+H293+J293</f>
        <v>0</v>
      </c>
      <c r="L293" s="46"/>
    </row>
    <row r="294" spans="1:16" ht="20.100000000000001" customHeight="1">
      <c r="A294" s="42"/>
      <c r="B294" s="42"/>
      <c r="C294" s="43"/>
      <c r="D294" s="50"/>
      <c r="E294" s="50"/>
      <c r="F294" s="50"/>
      <c r="G294" s="50"/>
      <c r="H294" s="50"/>
      <c r="I294" s="50"/>
      <c r="J294" s="50"/>
      <c r="K294" s="50"/>
      <c r="L294" s="42"/>
    </row>
    <row r="295" spans="1:16" ht="20.100000000000001" customHeight="1">
      <c r="A295" s="131" t="s">
        <v>358</v>
      </c>
      <c r="B295" s="132"/>
      <c r="C295" s="132"/>
      <c r="D295" s="133"/>
      <c r="E295" s="133"/>
      <c r="F295" s="133"/>
      <c r="G295" s="133"/>
      <c r="H295" s="133"/>
      <c r="I295" s="133"/>
      <c r="J295" s="133"/>
      <c r="K295" s="133"/>
      <c r="L295" s="44"/>
    </row>
    <row r="296" spans="1:16" ht="20.100000000000001" customHeight="1">
      <c r="A296" s="38" t="s">
        <v>248</v>
      </c>
      <c r="B296" s="38" t="s">
        <v>252</v>
      </c>
      <c r="C296" s="39" t="s">
        <v>249</v>
      </c>
      <c r="D296" s="50">
        <v>3.7999999999999999E-2</v>
      </c>
      <c r="E296" s="50">
        <v>0</v>
      </c>
      <c r="F296" s="50">
        <f>ROUNDDOWN(D296*E296, 0)</f>
        <v>0</v>
      </c>
      <c r="G296" s="50"/>
      <c r="H296" s="50">
        <f>ROUNDDOWN(D296*G296, 0)</f>
        <v>0</v>
      </c>
      <c r="I296" s="50">
        <v>0</v>
      </c>
      <c r="J296" s="50">
        <f>ROUNDDOWN(D296*I296, 0)</f>
        <v>0</v>
      </c>
      <c r="K296" s="50">
        <f>F296+H296+J296</f>
        <v>0</v>
      </c>
      <c r="L296" s="42"/>
      <c r="N296" s="1" t="s">
        <v>280</v>
      </c>
      <c r="O296" s="1" t="s">
        <v>281</v>
      </c>
      <c r="P296">
        <v>1</v>
      </c>
    </row>
    <row r="297" spans="1:16" ht="20.100000000000001" customHeight="1">
      <c r="A297" s="38" t="s">
        <v>248</v>
      </c>
      <c r="B297" s="38" t="s">
        <v>37</v>
      </c>
      <c r="C297" s="39" t="s">
        <v>249</v>
      </c>
      <c r="D297" s="50">
        <v>2.5000000000000001E-2</v>
      </c>
      <c r="E297" s="50">
        <v>0</v>
      </c>
      <c r="F297" s="50">
        <f>ROUNDDOWN(D297*E297, 0)</f>
        <v>0</v>
      </c>
      <c r="G297" s="50"/>
      <c r="H297" s="50">
        <f>ROUNDDOWN(D297*G297, 0)</f>
        <v>0</v>
      </c>
      <c r="I297" s="50">
        <v>0</v>
      </c>
      <c r="J297" s="50">
        <f>ROUNDDOWN(D297*I297, 0)</f>
        <v>0</v>
      </c>
      <c r="K297" s="50">
        <f>F297+H297+J297</f>
        <v>0</v>
      </c>
      <c r="L297" s="42"/>
      <c r="N297" s="1" t="s">
        <v>280</v>
      </c>
      <c r="O297" s="1" t="s">
        <v>281</v>
      </c>
      <c r="P297">
        <v>1</v>
      </c>
    </row>
    <row r="298" spans="1:16" ht="20.100000000000001" customHeight="1">
      <c r="A298" s="45" t="s">
        <v>48</v>
      </c>
      <c r="B298" s="46"/>
      <c r="C298" s="47"/>
      <c r="D298" s="51"/>
      <c r="E298" s="51"/>
      <c r="F298" s="51">
        <f>ROUNDDOWN(SUMIF(P296:P297, "1", F296:F297), 0)</f>
        <v>0</v>
      </c>
      <c r="G298" s="51"/>
      <c r="H298" s="51">
        <f>ROUNDDOWN(SUMIF(P296:P297, "1", H296:H297), 0)</f>
        <v>0</v>
      </c>
      <c r="I298" s="51"/>
      <c r="J298" s="51">
        <f>ROUNDDOWN(SUMIF(P296:P297, "1", J296:J297), 0)</f>
        <v>0</v>
      </c>
      <c r="K298" s="51">
        <f>F298+H298+J298</f>
        <v>0</v>
      </c>
      <c r="L298" s="46"/>
    </row>
    <row r="299" spans="1:16" ht="20.100000000000001" customHeight="1">
      <c r="A299" s="42"/>
      <c r="B299" s="42"/>
      <c r="C299" s="43"/>
      <c r="D299" s="50"/>
      <c r="E299" s="50"/>
      <c r="F299" s="50"/>
      <c r="G299" s="50"/>
      <c r="H299" s="50"/>
      <c r="I299" s="50"/>
      <c r="J299" s="50"/>
      <c r="K299" s="50"/>
      <c r="L299" s="42"/>
    </row>
    <row r="300" spans="1:16" ht="20.100000000000001" customHeight="1">
      <c r="A300" s="131" t="s">
        <v>359</v>
      </c>
      <c r="B300" s="132"/>
      <c r="C300" s="132"/>
      <c r="D300" s="133"/>
      <c r="E300" s="133"/>
      <c r="F300" s="133"/>
      <c r="G300" s="133"/>
      <c r="H300" s="133"/>
      <c r="I300" s="133"/>
      <c r="J300" s="133"/>
      <c r="K300" s="133"/>
      <c r="L300" s="44"/>
    </row>
    <row r="301" spans="1:16" ht="20.100000000000001" customHeight="1">
      <c r="A301" s="38" t="s">
        <v>248</v>
      </c>
      <c r="B301" s="38" t="s">
        <v>252</v>
      </c>
      <c r="C301" s="39" t="s">
        <v>249</v>
      </c>
      <c r="D301" s="50">
        <v>4.2999999999999997E-2</v>
      </c>
      <c r="E301" s="50">
        <v>0</v>
      </c>
      <c r="F301" s="50">
        <f>ROUNDDOWN(D301*E301, 0)</f>
        <v>0</v>
      </c>
      <c r="G301" s="50"/>
      <c r="H301" s="50">
        <f>ROUNDDOWN(D301*G301, 0)</f>
        <v>0</v>
      </c>
      <c r="I301" s="50">
        <v>0</v>
      </c>
      <c r="J301" s="50">
        <f>ROUNDDOWN(D301*I301, 0)</f>
        <v>0</v>
      </c>
      <c r="K301" s="50">
        <f>F301+H301+J301</f>
        <v>0</v>
      </c>
      <c r="L301" s="42"/>
      <c r="N301" s="1" t="s">
        <v>280</v>
      </c>
      <c r="O301" s="1" t="s">
        <v>281</v>
      </c>
      <c r="P301">
        <v>1</v>
      </c>
    </row>
    <row r="302" spans="1:16" ht="20.100000000000001" customHeight="1">
      <c r="A302" s="38" t="s">
        <v>248</v>
      </c>
      <c r="B302" s="38" t="s">
        <v>37</v>
      </c>
      <c r="C302" s="39" t="s">
        <v>249</v>
      </c>
      <c r="D302" s="50">
        <v>2.8000000000000001E-2</v>
      </c>
      <c r="E302" s="50">
        <v>0</v>
      </c>
      <c r="F302" s="50">
        <f>ROUNDDOWN(D302*E302, 0)</f>
        <v>0</v>
      </c>
      <c r="G302" s="50"/>
      <c r="H302" s="50">
        <f>ROUNDDOWN(D302*G302, 0)</f>
        <v>0</v>
      </c>
      <c r="I302" s="50">
        <v>0</v>
      </c>
      <c r="J302" s="50">
        <f>ROUNDDOWN(D302*I302, 0)</f>
        <v>0</v>
      </c>
      <c r="K302" s="50">
        <f>F302+H302+J302</f>
        <v>0</v>
      </c>
      <c r="L302" s="42"/>
      <c r="N302" s="1" t="s">
        <v>280</v>
      </c>
      <c r="O302" s="1" t="s">
        <v>281</v>
      </c>
      <c r="P302">
        <v>1</v>
      </c>
    </row>
    <row r="303" spans="1:16" ht="20.100000000000001" customHeight="1">
      <c r="A303" s="45" t="s">
        <v>48</v>
      </c>
      <c r="B303" s="46"/>
      <c r="C303" s="47"/>
      <c r="D303" s="51"/>
      <c r="E303" s="51"/>
      <c r="F303" s="51">
        <f>ROUNDDOWN(SUMIF(P301:P302, "1", F301:F302), 0)</f>
        <v>0</v>
      </c>
      <c r="G303" s="51"/>
      <c r="H303" s="51">
        <f>ROUNDDOWN(SUMIF(P301:P302, "1", H301:H302), 0)</f>
        <v>0</v>
      </c>
      <c r="I303" s="51"/>
      <c r="J303" s="51">
        <f>ROUNDDOWN(SUMIF(P301:P302, "1", J301:J302), 0)</f>
        <v>0</v>
      </c>
      <c r="K303" s="51">
        <f>F303+H303+J303</f>
        <v>0</v>
      </c>
      <c r="L303" s="46"/>
    </row>
    <row r="304" spans="1:16" ht="20.100000000000001" customHeight="1">
      <c r="A304" s="42"/>
      <c r="B304" s="42"/>
      <c r="C304" s="43"/>
      <c r="D304" s="50"/>
      <c r="E304" s="50"/>
      <c r="F304" s="50"/>
      <c r="G304" s="50"/>
      <c r="H304" s="50"/>
      <c r="I304" s="50"/>
      <c r="J304" s="50"/>
      <c r="K304" s="50"/>
      <c r="L304" s="42"/>
    </row>
    <row r="305" spans="1:19" ht="20.100000000000001" customHeight="1">
      <c r="A305" s="131" t="s">
        <v>360</v>
      </c>
      <c r="B305" s="132"/>
      <c r="C305" s="132"/>
      <c r="D305" s="133"/>
      <c r="E305" s="133"/>
      <c r="F305" s="133"/>
      <c r="G305" s="133"/>
      <c r="H305" s="133"/>
      <c r="I305" s="133"/>
      <c r="J305" s="133"/>
      <c r="K305" s="133"/>
      <c r="L305" s="44"/>
    </row>
    <row r="306" spans="1:19" ht="20.100000000000001" customHeight="1">
      <c r="A306" s="38" t="s">
        <v>248</v>
      </c>
      <c r="B306" s="38" t="s">
        <v>252</v>
      </c>
      <c r="C306" s="39" t="s">
        <v>249</v>
      </c>
      <c r="D306" s="50">
        <v>0.06</v>
      </c>
      <c r="E306" s="50">
        <v>0</v>
      </c>
      <c r="F306" s="50">
        <f>ROUNDDOWN(D306*E306, 0)</f>
        <v>0</v>
      </c>
      <c r="G306" s="50"/>
      <c r="H306" s="50">
        <f>ROUNDDOWN(D306*G306, 0)</f>
        <v>0</v>
      </c>
      <c r="I306" s="50">
        <v>0</v>
      </c>
      <c r="J306" s="50">
        <f>ROUNDDOWN(D306*I306, 0)</f>
        <v>0</v>
      </c>
      <c r="K306" s="50">
        <f>F306+H306+J306</f>
        <v>0</v>
      </c>
      <c r="L306" s="42"/>
      <c r="N306" s="1" t="s">
        <v>280</v>
      </c>
      <c r="O306" s="1" t="s">
        <v>281</v>
      </c>
      <c r="P306">
        <v>1</v>
      </c>
    </row>
    <row r="307" spans="1:19" ht="20.100000000000001" customHeight="1">
      <c r="A307" s="38" t="s">
        <v>248</v>
      </c>
      <c r="B307" s="38" t="s">
        <v>37</v>
      </c>
      <c r="C307" s="39" t="s">
        <v>249</v>
      </c>
      <c r="D307" s="50">
        <v>0.04</v>
      </c>
      <c r="E307" s="50">
        <v>0</v>
      </c>
      <c r="F307" s="50">
        <f>ROUNDDOWN(D307*E307, 0)</f>
        <v>0</v>
      </c>
      <c r="G307" s="50"/>
      <c r="H307" s="50">
        <f>ROUNDDOWN(D307*G307, 0)</f>
        <v>0</v>
      </c>
      <c r="I307" s="50">
        <v>0</v>
      </c>
      <c r="J307" s="50">
        <f>ROUNDDOWN(D307*I307, 0)</f>
        <v>0</v>
      </c>
      <c r="K307" s="50">
        <f>F307+H307+J307</f>
        <v>0</v>
      </c>
      <c r="L307" s="42"/>
      <c r="N307" s="1" t="s">
        <v>280</v>
      </c>
      <c r="O307" s="1" t="s">
        <v>281</v>
      </c>
      <c r="P307">
        <v>1</v>
      </c>
    </row>
    <row r="308" spans="1:19" ht="20.100000000000001" customHeight="1">
      <c r="A308" s="45" t="s">
        <v>48</v>
      </c>
      <c r="B308" s="46"/>
      <c r="C308" s="47"/>
      <c r="D308" s="51"/>
      <c r="E308" s="51"/>
      <c r="F308" s="51">
        <f>ROUNDDOWN(SUMIF(P306:P307, "1", F306:F307), 0)</f>
        <v>0</v>
      </c>
      <c r="G308" s="51"/>
      <c r="H308" s="51">
        <f>ROUNDDOWN(SUMIF(P306:P307, "1", H306:H307), 0)</f>
        <v>0</v>
      </c>
      <c r="I308" s="51"/>
      <c r="J308" s="51">
        <f>ROUNDDOWN(SUMIF(P306:P307, "1", J306:J307), 0)</f>
        <v>0</v>
      </c>
      <c r="K308" s="51">
        <f>F308+H308+J308</f>
        <v>0</v>
      </c>
      <c r="L308" s="46"/>
    </row>
    <row r="309" spans="1:19" ht="20.100000000000001" customHeight="1">
      <c r="A309" s="42"/>
      <c r="B309" s="42"/>
      <c r="C309" s="43"/>
      <c r="D309" s="50"/>
      <c r="E309" s="50"/>
      <c r="F309" s="50"/>
      <c r="G309" s="50"/>
      <c r="H309" s="50"/>
      <c r="I309" s="50"/>
      <c r="J309" s="50"/>
      <c r="K309" s="50"/>
      <c r="L309" s="42"/>
    </row>
    <row r="310" spans="1:19" ht="20.100000000000001" customHeight="1">
      <c r="A310" s="131" t="s">
        <v>361</v>
      </c>
      <c r="B310" s="132"/>
      <c r="C310" s="132"/>
      <c r="D310" s="133"/>
      <c r="E310" s="133"/>
      <c r="F310" s="133"/>
      <c r="G310" s="133"/>
      <c r="H310" s="133"/>
      <c r="I310" s="133"/>
      <c r="J310" s="133"/>
      <c r="K310" s="133"/>
      <c r="L310" s="49" t="s">
        <v>362</v>
      </c>
    </row>
    <row r="311" spans="1:19" ht="20.100000000000001" customHeight="1">
      <c r="A311" s="38" t="s">
        <v>248</v>
      </c>
      <c r="B311" s="38" t="s">
        <v>251</v>
      </c>
      <c r="C311" s="39" t="s">
        <v>249</v>
      </c>
      <c r="D311" s="50">
        <v>0.13</v>
      </c>
      <c r="E311" s="50">
        <v>0</v>
      </c>
      <c r="F311" s="50">
        <f>ROUNDDOWN(D311*E311, 0)</f>
        <v>0</v>
      </c>
      <c r="G311" s="50"/>
      <c r="H311" s="50">
        <f>ROUNDDOWN(D311*G311, 0)</f>
        <v>0</v>
      </c>
      <c r="I311" s="50">
        <v>0</v>
      </c>
      <c r="J311" s="50">
        <f>ROUNDDOWN(D311*I311, 0)</f>
        <v>0</v>
      </c>
      <c r="K311" s="50">
        <f>F311+H311+J311</f>
        <v>0</v>
      </c>
      <c r="L311" s="42"/>
      <c r="N311" s="1" t="s">
        <v>280</v>
      </c>
      <c r="O311" s="1" t="s">
        <v>281</v>
      </c>
      <c r="P311">
        <v>1</v>
      </c>
    </row>
    <row r="312" spans="1:19" ht="20.100000000000001" customHeight="1">
      <c r="A312" s="38" t="s">
        <v>282</v>
      </c>
      <c r="B312" s="42" t="str">
        <f>"노무비의 " &amp; M312*100 &amp; "%"</f>
        <v>노무비의 2.5%</v>
      </c>
      <c r="C312" s="39" t="s">
        <v>1</v>
      </c>
      <c r="D312" s="50">
        <v>1</v>
      </c>
      <c r="E312" s="50">
        <f>SUMIF(N311:N312, "02", H311:H312)</f>
        <v>0</v>
      </c>
      <c r="F312" s="50">
        <f>ROUNDDOWN((E312)*M312, 0)</f>
        <v>0</v>
      </c>
      <c r="G312" s="50">
        <v>0</v>
      </c>
      <c r="H312" s="50">
        <v>0</v>
      </c>
      <c r="I312" s="50">
        <v>0</v>
      </c>
      <c r="J312" s="50">
        <v>0</v>
      </c>
      <c r="K312" s="50">
        <f>F312+H312+J312</f>
        <v>0</v>
      </c>
      <c r="L312" s="42"/>
      <c r="M312">
        <v>2.5000000000000001E-2</v>
      </c>
      <c r="O312" s="1" t="s">
        <v>281</v>
      </c>
      <c r="P312">
        <v>1</v>
      </c>
      <c r="Q312" s="1" t="s">
        <v>284</v>
      </c>
      <c r="R312" s="1" t="s">
        <v>285</v>
      </c>
      <c r="S312" s="1" t="s">
        <v>294</v>
      </c>
    </row>
    <row r="313" spans="1:19" ht="20.100000000000001" customHeight="1">
      <c r="A313" s="45" t="s">
        <v>48</v>
      </c>
      <c r="B313" s="46"/>
      <c r="C313" s="47"/>
      <c r="D313" s="51"/>
      <c r="E313" s="51"/>
      <c r="F313" s="51">
        <f>ROUNDDOWN(SUMIF(P311:P312, "1", F311:F312), 0)</f>
        <v>0</v>
      </c>
      <c r="G313" s="51"/>
      <c r="H313" s="51">
        <f>ROUNDDOWN(SUMIF(P311:P312, "1", H311:H312), 0)</f>
        <v>0</v>
      </c>
      <c r="I313" s="51"/>
      <c r="J313" s="51">
        <f>ROUNDDOWN(SUMIF(P311:P312, "1", J311:J312), 0)</f>
        <v>0</v>
      </c>
      <c r="K313" s="51">
        <f>F313+H313+J313</f>
        <v>0</v>
      </c>
      <c r="L313" s="46"/>
    </row>
    <row r="314" spans="1:19" ht="20.100000000000001" customHeight="1">
      <c r="A314" s="42"/>
      <c r="B314" s="42"/>
      <c r="C314" s="43"/>
      <c r="D314" s="50"/>
      <c r="E314" s="50"/>
      <c r="F314" s="50"/>
      <c r="G314" s="50"/>
      <c r="H314" s="50"/>
      <c r="I314" s="50"/>
      <c r="J314" s="50"/>
      <c r="K314" s="50"/>
      <c r="L314" s="42"/>
    </row>
    <row r="315" spans="1:19" ht="20.100000000000001" customHeight="1">
      <c r="A315" s="131" t="s">
        <v>363</v>
      </c>
      <c r="B315" s="132"/>
      <c r="C315" s="132"/>
      <c r="D315" s="133"/>
      <c r="E315" s="133"/>
      <c r="F315" s="133"/>
      <c r="G315" s="133"/>
      <c r="H315" s="133"/>
      <c r="I315" s="133"/>
      <c r="J315" s="133"/>
      <c r="K315" s="133"/>
      <c r="L315" s="44"/>
    </row>
    <row r="316" spans="1:19" ht="20.100000000000001" customHeight="1">
      <c r="A316" s="38" t="s">
        <v>246</v>
      </c>
      <c r="B316" s="38" t="s">
        <v>247</v>
      </c>
      <c r="C316" s="39" t="s">
        <v>226</v>
      </c>
      <c r="D316" s="50">
        <v>0.02</v>
      </c>
      <c r="E316" s="50"/>
      <c r="F316" s="50"/>
      <c r="G316" s="50">
        <v>0</v>
      </c>
      <c r="H316" s="50">
        <f>ROUND(D316*G316, 0)</f>
        <v>0</v>
      </c>
      <c r="I316" s="50">
        <v>0</v>
      </c>
      <c r="J316" s="50">
        <f>ROUNDDOWN(D316*I316, 0)</f>
        <v>0</v>
      </c>
      <c r="K316" s="50">
        <f>F316+H316+J316</f>
        <v>0</v>
      </c>
      <c r="L316" s="42"/>
      <c r="N316" s="1" t="s">
        <v>0</v>
      </c>
      <c r="O316" s="1" t="s">
        <v>281</v>
      </c>
      <c r="P316">
        <v>1</v>
      </c>
    </row>
    <row r="317" spans="1:19" ht="20.100000000000001" customHeight="1">
      <c r="A317" s="38" t="s">
        <v>214</v>
      </c>
      <c r="B317" s="42"/>
      <c r="C317" s="39" t="s">
        <v>206</v>
      </c>
      <c r="D317" s="50">
        <v>129</v>
      </c>
      <c r="E317" s="50"/>
      <c r="F317" s="50"/>
      <c r="G317" s="50">
        <v>0</v>
      </c>
      <c r="H317" s="50">
        <f>ROUND(D317*G317, 0)</f>
        <v>0</v>
      </c>
      <c r="I317" s="50">
        <v>0</v>
      </c>
      <c r="J317" s="50">
        <f>ROUNDDOWN(D317*I317, 0)</f>
        <v>0</v>
      </c>
      <c r="K317" s="50">
        <f>F317+H317+J317</f>
        <v>0</v>
      </c>
      <c r="L317" s="42"/>
      <c r="N317" s="1" t="s">
        <v>0</v>
      </c>
      <c r="O317" s="1" t="s">
        <v>281</v>
      </c>
      <c r="P317">
        <v>1</v>
      </c>
    </row>
    <row r="318" spans="1:19" ht="20.100000000000001" customHeight="1">
      <c r="A318" s="38" t="s">
        <v>248</v>
      </c>
      <c r="B318" s="38" t="s">
        <v>254</v>
      </c>
      <c r="C318" s="39" t="s">
        <v>249</v>
      </c>
      <c r="D318" s="50">
        <v>6.6000000000000003E-2</v>
      </c>
      <c r="E318" s="50"/>
      <c r="F318" s="50">
        <f>ROUND(D318*E318, 0)</f>
        <v>0</v>
      </c>
      <c r="G318" s="50"/>
      <c r="H318" s="50">
        <f>ROUND(D318*G318, 0)</f>
        <v>0</v>
      </c>
      <c r="I318" s="50">
        <v>0</v>
      </c>
      <c r="J318" s="50">
        <f>ROUNDDOWN(D318*I318, 0)</f>
        <v>0</v>
      </c>
      <c r="K318" s="50">
        <f>F318+H318+J318</f>
        <v>0</v>
      </c>
      <c r="L318" s="38" t="s">
        <v>255</v>
      </c>
      <c r="N318" s="1" t="s">
        <v>280</v>
      </c>
      <c r="O318" s="1" t="s">
        <v>281</v>
      </c>
      <c r="P318">
        <v>1</v>
      </c>
    </row>
    <row r="319" spans="1:19" ht="20.100000000000001" customHeight="1">
      <c r="A319" s="38" t="s">
        <v>282</v>
      </c>
      <c r="B319" s="42" t="str">
        <f>"노무비의 " &amp; M319*100 &amp; "%"</f>
        <v>노무비의 2%</v>
      </c>
      <c r="C319" s="39" t="s">
        <v>1</v>
      </c>
      <c r="D319" s="50">
        <v>1</v>
      </c>
      <c r="E319" s="50"/>
      <c r="F319" s="50">
        <f>ROUNDDOWN((E319)*M319, 0)</f>
        <v>0</v>
      </c>
      <c r="G319" s="50">
        <v>0</v>
      </c>
      <c r="H319" s="50">
        <v>0</v>
      </c>
      <c r="I319" s="50">
        <v>0</v>
      </c>
      <c r="J319" s="50">
        <v>0</v>
      </c>
      <c r="K319" s="50">
        <f>F319+H319+J319</f>
        <v>0</v>
      </c>
      <c r="L319" s="42"/>
      <c r="M319">
        <v>0.02</v>
      </c>
      <c r="O319" s="1" t="s">
        <v>281</v>
      </c>
      <c r="P319">
        <v>1</v>
      </c>
      <c r="Q319" s="1" t="s">
        <v>284</v>
      </c>
      <c r="R319" s="1" t="s">
        <v>285</v>
      </c>
      <c r="S319" s="1" t="s">
        <v>294</v>
      </c>
    </row>
    <row r="320" spans="1:19" ht="20.100000000000001" customHeight="1">
      <c r="A320" s="45" t="s">
        <v>48</v>
      </c>
      <c r="B320" s="46"/>
      <c r="C320" s="47"/>
      <c r="D320" s="51"/>
      <c r="E320" s="51"/>
      <c r="F320" s="51">
        <f>ROUNDDOWN(SUMIF(P316:P319, "1", F316:F319), 0)</f>
        <v>0</v>
      </c>
      <c r="G320" s="51"/>
      <c r="H320" s="51">
        <f>ROUNDDOWN(SUMIF(P316:P319, "1", H316:H319), 0)</f>
        <v>0</v>
      </c>
      <c r="I320" s="51"/>
      <c r="J320" s="51">
        <f>ROUNDDOWN(SUMIF(P316:P319, "1", J316:J319), 0)</f>
        <v>0</v>
      </c>
      <c r="K320" s="51">
        <f>F320+H320+J320</f>
        <v>0</v>
      </c>
      <c r="L320" s="46"/>
    </row>
    <row r="321" spans="1:19" ht="20.100000000000001" customHeight="1">
      <c r="A321" s="42"/>
      <c r="B321" s="42"/>
      <c r="C321" s="43"/>
      <c r="D321" s="50"/>
      <c r="E321" s="50"/>
      <c r="F321" s="50"/>
      <c r="G321" s="50"/>
      <c r="H321" s="50"/>
      <c r="I321" s="50"/>
      <c r="J321" s="50"/>
      <c r="K321" s="50"/>
      <c r="L321" s="42"/>
    </row>
    <row r="322" spans="1:19" ht="20.100000000000001" customHeight="1">
      <c r="A322" s="131" t="s">
        <v>364</v>
      </c>
      <c r="B322" s="132"/>
      <c r="C322" s="132"/>
      <c r="D322" s="133"/>
      <c r="E322" s="133"/>
      <c r="F322" s="133"/>
      <c r="G322" s="133"/>
      <c r="H322" s="133"/>
      <c r="I322" s="133"/>
      <c r="J322" s="133"/>
      <c r="K322" s="133"/>
      <c r="L322" s="44"/>
    </row>
    <row r="323" spans="1:19" ht="20.100000000000001" customHeight="1">
      <c r="A323" s="38" t="s">
        <v>246</v>
      </c>
      <c r="B323" s="38" t="s">
        <v>247</v>
      </c>
      <c r="C323" s="39" t="s">
        <v>226</v>
      </c>
      <c r="D323" s="50">
        <v>5.5E-2</v>
      </c>
      <c r="E323" s="50"/>
      <c r="F323" s="50">
        <f>ROUNDDOWN(D323*E323, 0)</f>
        <v>0</v>
      </c>
      <c r="G323" s="50">
        <v>0</v>
      </c>
      <c r="H323" s="50">
        <f>ROUNDDOWN(D323*G323, 0)</f>
        <v>0</v>
      </c>
      <c r="I323" s="50">
        <v>0</v>
      </c>
      <c r="J323" s="50">
        <f>ROUNDDOWN(D323*I323, 0)</f>
        <v>0</v>
      </c>
      <c r="K323" s="50">
        <f>F323+H323+J323</f>
        <v>0</v>
      </c>
      <c r="L323" s="42"/>
      <c r="N323" s="1" t="s">
        <v>0</v>
      </c>
      <c r="O323" s="1" t="s">
        <v>281</v>
      </c>
      <c r="P323">
        <v>1</v>
      </c>
    </row>
    <row r="324" spans="1:19" ht="20.100000000000001" customHeight="1">
      <c r="A324" s="38" t="s">
        <v>214</v>
      </c>
      <c r="B324" s="42"/>
      <c r="C324" s="39" t="s">
        <v>206</v>
      </c>
      <c r="D324" s="50">
        <v>265</v>
      </c>
      <c r="E324" s="50"/>
      <c r="F324" s="50">
        <f>ROUNDDOWN(D324*E324, 0)</f>
        <v>0</v>
      </c>
      <c r="G324" s="50">
        <v>0</v>
      </c>
      <c r="H324" s="50">
        <f>ROUNDDOWN(D324*G324, 0)</f>
        <v>0</v>
      </c>
      <c r="I324" s="50">
        <v>0</v>
      </c>
      <c r="J324" s="50">
        <f>ROUNDDOWN(D324*I324, 0)</f>
        <v>0</v>
      </c>
      <c r="K324" s="50">
        <f>F324+H324+J324</f>
        <v>0</v>
      </c>
      <c r="L324" s="42"/>
      <c r="N324" s="1" t="s">
        <v>0</v>
      </c>
      <c r="O324" s="1" t="s">
        <v>281</v>
      </c>
      <c r="P324">
        <v>1</v>
      </c>
    </row>
    <row r="325" spans="1:19" ht="20.100000000000001" customHeight="1">
      <c r="A325" s="38" t="s">
        <v>248</v>
      </c>
      <c r="B325" s="38" t="s">
        <v>254</v>
      </c>
      <c r="C325" s="39" t="s">
        <v>249</v>
      </c>
      <c r="D325" s="50">
        <v>9.9000000000000005E-2</v>
      </c>
      <c r="E325" s="50"/>
      <c r="F325" s="50">
        <f>ROUNDDOWN(D325*E325, 0)</f>
        <v>0</v>
      </c>
      <c r="G325" s="50"/>
      <c r="H325" s="50">
        <f>ROUNDDOWN(D325*G325, 0)</f>
        <v>0</v>
      </c>
      <c r="I325" s="50">
        <v>0</v>
      </c>
      <c r="J325" s="50">
        <f>ROUNDDOWN(D325*I325, 0)</f>
        <v>0</v>
      </c>
      <c r="K325" s="50">
        <f>F325+H325+J325</f>
        <v>0</v>
      </c>
      <c r="L325" s="38" t="s">
        <v>255</v>
      </c>
      <c r="N325" s="1" t="s">
        <v>280</v>
      </c>
      <c r="O325" s="1" t="s">
        <v>281</v>
      </c>
      <c r="P325">
        <v>1</v>
      </c>
    </row>
    <row r="326" spans="1:19" ht="20.100000000000001" customHeight="1">
      <c r="A326" s="38" t="s">
        <v>282</v>
      </c>
      <c r="B326" s="42" t="str">
        <f>"노무비의 " &amp; M326*100 &amp; "%"</f>
        <v>노무비의 2%</v>
      </c>
      <c r="C326" s="39" t="s">
        <v>1</v>
      </c>
      <c r="D326" s="50">
        <v>1</v>
      </c>
      <c r="E326" s="50"/>
      <c r="F326" s="50">
        <f>ROUNDDOWN((E326)*M326, 0)</f>
        <v>0</v>
      </c>
      <c r="G326" s="50">
        <v>0</v>
      </c>
      <c r="H326" s="50">
        <v>0</v>
      </c>
      <c r="I326" s="50">
        <v>0</v>
      </c>
      <c r="J326" s="50">
        <v>0</v>
      </c>
      <c r="K326" s="50">
        <f>F326+H326+J326</f>
        <v>0</v>
      </c>
      <c r="L326" s="42"/>
      <c r="M326">
        <v>0.02</v>
      </c>
      <c r="O326" s="1" t="s">
        <v>281</v>
      </c>
      <c r="P326">
        <v>1</v>
      </c>
      <c r="Q326" s="1" t="s">
        <v>284</v>
      </c>
      <c r="R326" s="1" t="s">
        <v>285</v>
      </c>
      <c r="S326" s="1" t="s">
        <v>294</v>
      </c>
    </row>
    <row r="327" spans="1:19" ht="20.100000000000001" customHeight="1">
      <c r="A327" s="45" t="s">
        <v>48</v>
      </c>
      <c r="B327" s="46"/>
      <c r="C327" s="47"/>
      <c r="D327" s="51"/>
      <c r="E327" s="51"/>
      <c r="F327" s="51">
        <f>ROUNDDOWN(SUMIF(P323:P326, "1", F323:F326), 0)</f>
        <v>0</v>
      </c>
      <c r="G327" s="51"/>
      <c r="H327" s="51">
        <f>ROUNDDOWN(SUMIF(P323:P326, "1", H323:H326), 0)</f>
        <v>0</v>
      </c>
      <c r="I327" s="51"/>
      <c r="J327" s="51">
        <f>ROUNDDOWN(SUMIF(P323:P326, "1", J323:J326), 0)</f>
        <v>0</v>
      </c>
      <c r="K327" s="51">
        <f>F327+H327+J327</f>
        <v>0</v>
      </c>
      <c r="L327" s="46"/>
    </row>
    <row r="328" spans="1:19" ht="20.100000000000001" customHeight="1">
      <c r="A328" s="42"/>
      <c r="B328" s="42"/>
      <c r="C328" s="43"/>
      <c r="D328" s="50"/>
      <c r="E328" s="50"/>
      <c r="F328" s="50"/>
      <c r="G328" s="50"/>
      <c r="H328" s="50"/>
      <c r="I328" s="50"/>
      <c r="J328" s="50"/>
      <c r="K328" s="50"/>
      <c r="L328" s="42"/>
    </row>
    <row r="329" spans="1:19" ht="20.100000000000001" customHeight="1">
      <c r="A329" s="131" t="s">
        <v>365</v>
      </c>
      <c r="B329" s="132"/>
      <c r="C329" s="132"/>
      <c r="D329" s="133"/>
      <c r="E329" s="133"/>
      <c r="F329" s="133"/>
      <c r="G329" s="133"/>
      <c r="H329" s="133"/>
      <c r="I329" s="133"/>
      <c r="J329" s="133"/>
      <c r="K329" s="133"/>
      <c r="L329" s="44"/>
    </row>
    <row r="330" spans="1:19" ht="20.100000000000001" customHeight="1">
      <c r="A330" s="38" t="s">
        <v>246</v>
      </c>
      <c r="B330" s="38" t="s">
        <v>247</v>
      </c>
      <c r="C330" s="39" t="s">
        <v>226</v>
      </c>
      <c r="D330" s="50">
        <v>0.16800000000000001</v>
      </c>
      <c r="E330" s="50"/>
      <c r="F330" s="50">
        <f>ROUND(D330*E330, 0)</f>
        <v>0</v>
      </c>
      <c r="G330" s="50">
        <v>0</v>
      </c>
      <c r="H330" s="50">
        <f>ROUND(D330*G330, 0)</f>
        <v>0</v>
      </c>
      <c r="I330" s="50">
        <v>0</v>
      </c>
      <c r="J330" s="50">
        <f>ROUNDDOWN(D330*I330, 0)</f>
        <v>0</v>
      </c>
      <c r="K330" s="50">
        <f>F330+H330+J330</f>
        <v>0</v>
      </c>
      <c r="L330" s="42"/>
      <c r="N330" s="1" t="s">
        <v>0</v>
      </c>
      <c r="O330" s="1" t="s">
        <v>281</v>
      </c>
      <c r="P330">
        <v>1</v>
      </c>
    </row>
    <row r="331" spans="1:19" ht="20.100000000000001" customHeight="1">
      <c r="A331" s="38" t="s">
        <v>214</v>
      </c>
      <c r="B331" s="42"/>
      <c r="C331" s="39" t="s">
        <v>206</v>
      </c>
      <c r="D331" s="50">
        <v>265</v>
      </c>
      <c r="E331" s="50"/>
      <c r="F331" s="50">
        <f>ROUND(D331*E331, 0)</f>
        <v>0</v>
      </c>
      <c r="G331" s="50">
        <v>0</v>
      </c>
      <c r="H331" s="50">
        <f>ROUND(D331*G331, 0)</f>
        <v>0</v>
      </c>
      <c r="I331" s="50">
        <v>0</v>
      </c>
      <c r="J331" s="50">
        <f>ROUNDDOWN(D331*I331, 0)</f>
        <v>0</v>
      </c>
      <c r="K331" s="50">
        <f>F331+H331+J331</f>
        <v>0</v>
      </c>
      <c r="L331" s="42"/>
      <c r="N331" s="1" t="s">
        <v>0</v>
      </c>
      <c r="O331" s="1" t="s">
        <v>281</v>
      </c>
      <c r="P331">
        <v>1</v>
      </c>
    </row>
    <row r="332" spans="1:19" ht="20.100000000000001" customHeight="1">
      <c r="A332" s="38" t="s">
        <v>248</v>
      </c>
      <c r="B332" s="38" t="s">
        <v>254</v>
      </c>
      <c r="C332" s="39" t="s">
        <v>249</v>
      </c>
      <c r="D332" s="50">
        <v>0.11899999999999999</v>
      </c>
      <c r="E332" s="50"/>
      <c r="F332" s="50">
        <f>ROUND(D332*E332, 0)</f>
        <v>0</v>
      </c>
      <c r="G332" s="50"/>
      <c r="H332" s="50">
        <f>ROUND(D332*G332, 0)</f>
        <v>0</v>
      </c>
      <c r="I332" s="50">
        <v>0</v>
      </c>
      <c r="J332" s="50">
        <f>ROUNDDOWN(D332*I332, 0)</f>
        <v>0</v>
      </c>
      <c r="K332" s="50">
        <f>F332+H332+J332</f>
        <v>0</v>
      </c>
      <c r="L332" s="38" t="s">
        <v>255</v>
      </c>
      <c r="N332" s="1" t="s">
        <v>280</v>
      </c>
      <c r="O332" s="1" t="s">
        <v>281</v>
      </c>
      <c r="P332">
        <v>1</v>
      </c>
    </row>
    <row r="333" spans="1:19" ht="20.100000000000001" customHeight="1">
      <c r="A333" s="38" t="s">
        <v>282</v>
      </c>
      <c r="B333" s="42" t="str">
        <f>"노무비의 " &amp; M333*100 &amp; "%"</f>
        <v>노무비의 2%</v>
      </c>
      <c r="C333" s="39" t="s">
        <v>1</v>
      </c>
      <c r="D333" s="50">
        <v>1</v>
      </c>
      <c r="E333" s="50"/>
      <c r="F333" s="50">
        <f>ROUNDDOWN((E333)*M333, 0)</f>
        <v>0</v>
      </c>
      <c r="G333" s="50">
        <v>0</v>
      </c>
      <c r="H333" s="50">
        <v>0</v>
      </c>
      <c r="I333" s="50">
        <v>0</v>
      </c>
      <c r="J333" s="50">
        <v>0</v>
      </c>
      <c r="K333" s="50">
        <f>F333+H333+J333</f>
        <v>0</v>
      </c>
      <c r="L333" s="42"/>
      <c r="M333">
        <v>0.02</v>
      </c>
      <c r="O333" s="1" t="s">
        <v>281</v>
      </c>
      <c r="P333">
        <v>1</v>
      </c>
      <c r="Q333" s="1" t="s">
        <v>284</v>
      </c>
      <c r="R333" s="1" t="s">
        <v>285</v>
      </c>
      <c r="S333" s="1" t="s">
        <v>294</v>
      </c>
    </row>
    <row r="334" spans="1:19" ht="20.100000000000001" customHeight="1">
      <c r="A334" s="45" t="s">
        <v>48</v>
      </c>
      <c r="B334" s="46"/>
      <c r="C334" s="47"/>
      <c r="D334" s="51"/>
      <c r="E334" s="51"/>
      <c r="F334" s="51">
        <f>ROUNDDOWN(SUMIF(P330:P333, "1", F330:F333), 0)</f>
        <v>0</v>
      </c>
      <c r="G334" s="51"/>
      <c r="H334" s="51">
        <f>ROUNDDOWN(SUMIF(P330:P333, "1", H330:H333), 0)</f>
        <v>0</v>
      </c>
      <c r="I334" s="51"/>
      <c r="J334" s="51">
        <f>ROUNDDOWN(SUMIF(P330:P333, "1", J330:J333), 0)</f>
        <v>0</v>
      </c>
      <c r="K334" s="51">
        <f>F334+H334+J334</f>
        <v>0</v>
      </c>
      <c r="L334" s="46"/>
    </row>
    <row r="335" spans="1:19" ht="20.100000000000001" customHeight="1">
      <c r="A335" s="42"/>
      <c r="B335" s="42"/>
      <c r="C335" s="43"/>
      <c r="D335" s="50"/>
      <c r="E335" s="50"/>
      <c r="F335" s="50"/>
      <c r="G335" s="50"/>
      <c r="H335" s="50"/>
      <c r="I335" s="50"/>
      <c r="J335" s="50"/>
      <c r="K335" s="50"/>
      <c r="L335" s="42"/>
    </row>
    <row r="336" spans="1:19" ht="20.100000000000001" customHeight="1">
      <c r="A336" s="131" t="s">
        <v>366</v>
      </c>
      <c r="B336" s="132"/>
      <c r="C336" s="132"/>
      <c r="D336" s="133"/>
      <c r="E336" s="133"/>
      <c r="F336" s="133"/>
      <c r="G336" s="133"/>
      <c r="H336" s="133"/>
      <c r="I336" s="133"/>
      <c r="J336" s="133"/>
      <c r="K336" s="133"/>
      <c r="L336" s="44"/>
    </row>
    <row r="337" spans="1:19" ht="20.100000000000001" customHeight="1">
      <c r="A337" s="38" t="s">
        <v>246</v>
      </c>
      <c r="B337" s="38" t="s">
        <v>247</v>
      </c>
      <c r="C337" s="39" t="s">
        <v>226</v>
      </c>
      <c r="D337" s="50">
        <v>0.313</v>
      </c>
      <c r="E337" s="50"/>
      <c r="F337" s="50">
        <f>ROUNDDOWN(D337*E337, 0)</f>
        <v>0</v>
      </c>
      <c r="G337" s="50">
        <v>0</v>
      </c>
      <c r="H337" s="50">
        <f>ROUNDDOWN(D337*G337, 0)</f>
        <v>0</v>
      </c>
      <c r="I337" s="50">
        <v>0</v>
      </c>
      <c r="J337" s="50">
        <f>ROUNDDOWN(D337*I337, 0)</f>
        <v>0</v>
      </c>
      <c r="K337" s="50">
        <f>F337+H337+J337</f>
        <v>0</v>
      </c>
      <c r="L337" s="42"/>
      <c r="N337" s="1" t="s">
        <v>0</v>
      </c>
      <c r="O337" s="1" t="s">
        <v>281</v>
      </c>
      <c r="P337">
        <v>1</v>
      </c>
    </row>
    <row r="338" spans="1:19" ht="20.100000000000001" customHeight="1">
      <c r="A338" s="38" t="s">
        <v>214</v>
      </c>
      <c r="B338" s="42"/>
      <c r="C338" s="39" t="s">
        <v>206</v>
      </c>
      <c r="D338" s="50">
        <v>699</v>
      </c>
      <c r="E338" s="50"/>
      <c r="F338" s="50">
        <f>ROUNDDOWN(D338*E338, 0)</f>
        <v>0</v>
      </c>
      <c r="G338" s="50">
        <v>0</v>
      </c>
      <c r="H338" s="50">
        <f>ROUNDDOWN(D338*G338, 0)</f>
        <v>0</v>
      </c>
      <c r="I338" s="50">
        <v>0</v>
      </c>
      <c r="J338" s="50">
        <f>ROUNDDOWN(D338*I338, 0)</f>
        <v>0</v>
      </c>
      <c r="K338" s="50">
        <f>F338+H338+J338</f>
        <v>0</v>
      </c>
      <c r="L338" s="42"/>
      <c r="N338" s="1" t="s">
        <v>0</v>
      </c>
      <c r="O338" s="1" t="s">
        <v>281</v>
      </c>
      <c r="P338">
        <v>1</v>
      </c>
    </row>
    <row r="339" spans="1:19" ht="20.100000000000001" customHeight="1">
      <c r="A339" s="38" t="s">
        <v>248</v>
      </c>
      <c r="B339" s="38" t="s">
        <v>254</v>
      </c>
      <c r="C339" s="39" t="s">
        <v>249</v>
      </c>
      <c r="D339" s="50">
        <v>0.16700000000000001</v>
      </c>
      <c r="E339" s="50"/>
      <c r="F339" s="50">
        <f>ROUNDDOWN(D339*E339, 0)</f>
        <v>0</v>
      </c>
      <c r="G339" s="50"/>
      <c r="H339" s="50">
        <f>ROUNDDOWN(D339*G339, 0)</f>
        <v>0</v>
      </c>
      <c r="I339" s="50">
        <v>0</v>
      </c>
      <c r="J339" s="50">
        <f>ROUNDDOWN(D339*I339, 0)</f>
        <v>0</v>
      </c>
      <c r="K339" s="50">
        <f>F339+H339+J339</f>
        <v>0</v>
      </c>
      <c r="L339" s="38" t="s">
        <v>255</v>
      </c>
      <c r="N339" s="1" t="s">
        <v>280</v>
      </c>
      <c r="O339" s="1" t="s">
        <v>281</v>
      </c>
      <c r="P339">
        <v>1</v>
      </c>
    </row>
    <row r="340" spans="1:19" ht="20.100000000000001" customHeight="1">
      <c r="A340" s="38" t="s">
        <v>282</v>
      </c>
      <c r="B340" s="42" t="str">
        <f>"노무비의 " &amp; M340*100 &amp; "%"</f>
        <v>노무비의 2%</v>
      </c>
      <c r="C340" s="39" t="s">
        <v>1</v>
      </c>
      <c r="D340" s="50">
        <v>1</v>
      </c>
      <c r="E340" s="50"/>
      <c r="F340" s="50">
        <f>ROUNDDOWN((E340)*M340, 0)</f>
        <v>0</v>
      </c>
      <c r="G340" s="50">
        <v>0</v>
      </c>
      <c r="H340" s="50">
        <v>0</v>
      </c>
      <c r="I340" s="50">
        <v>0</v>
      </c>
      <c r="J340" s="50">
        <v>0</v>
      </c>
      <c r="K340" s="50">
        <f>F340+H340+J340</f>
        <v>0</v>
      </c>
      <c r="L340" s="42"/>
      <c r="M340">
        <v>0.02</v>
      </c>
      <c r="O340" s="1" t="s">
        <v>281</v>
      </c>
      <c r="P340">
        <v>1</v>
      </c>
      <c r="Q340" s="1" t="s">
        <v>284</v>
      </c>
      <c r="R340" s="1" t="s">
        <v>285</v>
      </c>
    </row>
    <row r="341" spans="1:19" ht="20.100000000000001" customHeight="1">
      <c r="A341" s="45" t="s">
        <v>48</v>
      </c>
      <c r="B341" s="46"/>
      <c r="C341" s="47"/>
      <c r="D341" s="51"/>
      <c r="E341" s="51"/>
      <c r="F341" s="51">
        <f>ROUNDDOWN(SUMIF(P337:P340, "1", F337:F340), 0)</f>
        <v>0</v>
      </c>
      <c r="G341" s="51"/>
      <c r="H341" s="51">
        <f>ROUNDDOWN(SUMIF(P337:P340, "1", H337:H340), 0)</f>
        <v>0</v>
      </c>
      <c r="I341" s="51"/>
      <c r="J341" s="51">
        <f>ROUNDDOWN(SUMIF(P337:P340, "1", J337:J340), 0)</f>
        <v>0</v>
      </c>
      <c r="K341" s="51">
        <f>F341+H341+J341</f>
        <v>0</v>
      </c>
      <c r="L341" s="46"/>
    </row>
    <row r="342" spans="1:19" ht="20.100000000000001" customHeight="1">
      <c r="A342" s="42"/>
      <c r="B342" s="42"/>
      <c r="C342" s="43"/>
      <c r="D342" s="50"/>
      <c r="E342" s="50"/>
      <c r="F342" s="50"/>
      <c r="G342" s="50"/>
      <c r="H342" s="50"/>
      <c r="I342" s="50"/>
      <c r="J342" s="50"/>
      <c r="K342" s="50"/>
      <c r="L342" s="42"/>
    </row>
    <row r="343" spans="1:19" ht="20.100000000000001" customHeight="1">
      <c r="A343" s="131" t="s">
        <v>367</v>
      </c>
      <c r="B343" s="132"/>
      <c r="C343" s="132"/>
      <c r="D343" s="133"/>
      <c r="E343" s="133"/>
      <c r="F343" s="133"/>
      <c r="G343" s="133"/>
      <c r="H343" s="133"/>
      <c r="I343" s="133"/>
      <c r="J343" s="133"/>
      <c r="K343" s="133"/>
      <c r="L343" s="44"/>
    </row>
    <row r="344" spans="1:19" ht="20.100000000000001" customHeight="1">
      <c r="A344" s="38" t="s">
        <v>246</v>
      </c>
      <c r="B344" s="38" t="s">
        <v>247</v>
      </c>
      <c r="C344" s="39" t="s">
        <v>226</v>
      </c>
      <c r="D344" s="50">
        <v>0.21299999999999999</v>
      </c>
      <c r="E344" s="50"/>
      <c r="F344" s="50">
        <f>ROUNDDOWN(D344*E344, 0)</f>
        <v>0</v>
      </c>
      <c r="G344" s="50">
        <v>0</v>
      </c>
      <c r="H344" s="50">
        <f>ROUNDDOWN(D344*G344, 0)</f>
        <v>0</v>
      </c>
      <c r="I344" s="50">
        <v>0</v>
      </c>
      <c r="J344" s="50">
        <f>ROUNDDOWN(D344*I344, 0)</f>
        <v>0</v>
      </c>
      <c r="K344" s="50">
        <f>F344+H344+J344</f>
        <v>0</v>
      </c>
      <c r="L344" s="42"/>
      <c r="N344" s="1" t="s">
        <v>0</v>
      </c>
      <c r="O344" s="1" t="s">
        <v>281</v>
      </c>
      <c r="P344">
        <v>1</v>
      </c>
    </row>
    <row r="345" spans="1:19" ht="20.100000000000001" customHeight="1">
      <c r="A345" s="38" t="s">
        <v>214</v>
      </c>
      <c r="B345" s="42"/>
      <c r="C345" s="39" t="s">
        <v>206</v>
      </c>
      <c r="D345" s="50">
        <v>430</v>
      </c>
      <c r="E345" s="50"/>
      <c r="F345" s="50">
        <f>ROUNDDOWN(D345*E345, 0)</f>
        <v>0</v>
      </c>
      <c r="G345" s="50">
        <v>0</v>
      </c>
      <c r="H345" s="50">
        <f>ROUNDDOWN(D345*G345, 0)</f>
        <v>0</v>
      </c>
      <c r="I345" s="50">
        <v>0</v>
      </c>
      <c r="J345" s="50">
        <f>ROUNDDOWN(D345*I345, 0)</f>
        <v>0</v>
      </c>
      <c r="K345" s="50">
        <f>F345+H345+J345</f>
        <v>0</v>
      </c>
      <c r="L345" s="42"/>
      <c r="N345" s="1" t="s">
        <v>0</v>
      </c>
      <c r="O345" s="1" t="s">
        <v>281</v>
      </c>
      <c r="P345">
        <v>1</v>
      </c>
    </row>
    <row r="346" spans="1:19" ht="20.100000000000001" customHeight="1">
      <c r="A346" s="38" t="s">
        <v>248</v>
      </c>
      <c r="B346" s="38" t="s">
        <v>254</v>
      </c>
      <c r="C346" s="39" t="s">
        <v>249</v>
      </c>
      <c r="D346" s="50">
        <v>0.13500000000000001</v>
      </c>
      <c r="E346" s="50"/>
      <c r="F346" s="50">
        <f>ROUNDDOWN(D346*E346, 0)</f>
        <v>0</v>
      </c>
      <c r="G346" s="50"/>
      <c r="H346" s="50">
        <f>ROUNDDOWN(D346*G346, 0)</f>
        <v>0</v>
      </c>
      <c r="I346" s="50">
        <v>0</v>
      </c>
      <c r="J346" s="50">
        <f>ROUNDDOWN(D346*I346, 0)</f>
        <v>0</v>
      </c>
      <c r="K346" s="50">
        <f>F346+H346+J346</f>
        <v>0</v>
      </c>
      <c r="L346" s="38" t="s">
        <v>255</v>
      </c>
      <c r="N346" s="1" t="s">
        <v>280</v>
      </c>
      <c r="O346" s="1" t="s">
        <v>281</v>
      </c>
      <c r="P346">
        <v>1</v>
      </c>
    </row>
    <row r="347" spans="1:19" ht="20.100000000000001" customHeight="1">
      <c r="A347" s="38" t="s">
        <v>282</v>
      </c>
      <c r="B347" s="42" t="str">
        <f>"노무비의 " &amp; M347*100 &amp; "%"</f>
        <v>노무비의 2%</v>
      </c>
      <c r="C347" s="39" t="s">
        <v>1</v>
      </c>
      <c r="D347" s="50">
        <v>1</v>
      </c>
      <c r="E347" s="50"/>
      <c r="F347" s="50">
        <f>ROUNDDOWN((E347)*M347, 0)</f>
        <v>0</v>
      </c>
      <c r="G347" s="50">
        <v>0</v>
      </c>
      <c r="H347" s="50">
        <v>0</v>
      </c>
      <c r="I347" s="50">
        <v>0</v>
      </c>
      <c r="J347" s="50">
        <v>0</v>
      </c>
      <c r="K347" s="50">
        <f>F347+H347+J347</f>
        <v>0</v>
      </c>
      <c r="L347" s="42"/>
      <c r="M347">
        <v>0.02</v>
      </c>
      <c r="O347" s="1" t="s">
        <v>281</v>
      </c>
      <c r="P347">
        <v>1</v>
      </c>
      <c r="Q347" s="1" t="s">
        <v>284</v>
      </c>
      <c r="R347" s="1" t="s">
        <v>285</v>
      </c>
      <c r="S347" s="1" t="s">
        <v>294</v>
      </c>
    </row>
    <row r="348" spans="1:19" ht="20.100000000000001" customHeight="1">
      <c r="A348" s="45" t="s">
        <v>48</v>
      </c>
      <c r="B348" s="46"/>
      <c r="C348" s="47"/>
      <c r="D348" s="51"/>
      <c r="E348" s="51"/>
      <c r="F348" s="51">
        <f>ROUNDDOWN(SUMIF(P344:P347, "1", F344:F347), 0)</f>
        <v>0</v>
      </c>
      <c r="G348" s="51"/>
      <c r="H348" s="51">
        <f>ROUNDDOWN(SUMIF(P344:P347, "1", H344:H347), 0)</f>
        <v>0</v>
      </c>
      <c r="I348" s="51"/>
      <c r="J348" s="51">
        <f>ROUNDDOWN(SUMIF(P344:P347, "1", J344:J347), 0)</f>
        <v>0</v>
      </c>
      <c r="K348" s="51">
        <f>F348+H348+J348</f>
        <v>0</v>
      </c>
      <c r="L348" s="46"/>
    </row>
    <row r="349" spans="1:19" ht="20.100000000000001" customHeight="1">
      <c r="A349" s="42"/>
      <c r="B349" s="42"/>
      <c r="C349" s="43"/>
      <c r="D349" s="50"/>
      <c r="E349" s="50"/>
      <c r="F349" s="50"/>
      <c r="G349" s="50"/>
      <c r="H349" s="50"/>
      <c r="I349" s="50"/>
      <c r="J349" s="50"/>
      <c r="K349" s="50"/>
      <c r="L349" s="42"/>
    </row>
    <row r="350" spans="1:19" ht="20.100000000000001" customHeight="1">
      <c r="A350" s="131" t="s">
        <v>368</v>
      </c>
      <c r="B350" s="132"/>
      <c r="C350" s="132"/>
      <c r="D350" s="133"/>
      <c r="E350" s="133"/>
      <c r="F350" s="133"/>
      <c r="G350" s="133"/>
      <c r="H350" s="133"/>
      <c r="I350" s="133"/>
      <c r="J350" s="133"/>
      <c r="K350" s="133"/>
      <c r="L350" s="44"/>
    </row>
    <row r="351" spans="1:19" ht="20.100000000000001" customHeight="1">
      <c r="A351" s="38" t="s">
        <v>246</v>
      </c>
      <c r="B351" s="38" t="s">
        <v>247</v>
      </c>
      <c r="C351" s="39" t="s">
        <v>226</v>
      </c>
      <c r="D351" s="50">
        <v>0.443</v>
      </c>
      <c r="E351" s="50"/>
      <c r="F351" s="50">
        <f>ROUNDDOWN(D351*E351, 0)</f>
        <v>0</v>
      </c>
      <c r="G351" s="50">
        <v>0</v>
      </c>
      <c r="H351" s="50">
        <f>ROUNDDOWN(D351*G351, 0)</f>
        <v>0</v>
      </c>
      <c r="I351" s="50">
        <v>0</v>
      </c>
      <c r="J351" s="50">
        <f>ROUNDDOWN(D351*I351, 0)</f>
        <v>0</v>
      </c>
      <c r="K351" s="50">
        <f>F351+H351+J351</f>
        <v>0</v>
      </c>
      <c r="L351" s="42"/>
      <c r="N351" s="1" t="s">
        <v>0</v>
      </c>
      <c r="O351" s="1" t="s">
        <v>281</v>
      </c>
      <c r="P351">
        <v>1</v>
      </c>
    </row>
    <row r="352" spans="1:19" ht="20.100000000000001" customHeight="1">
      <c r="A352" s="38" t="s">
        <v>214</v>
      </c>
      <c r="B352" s="42"/>
      <c r="C352" s="39" t="s">
        <v>206</v>
      </c>
      <c r="D352" s="50">
        <v>1098</v>
      </c>
      <c r="E352" s="50"/>
      <c r="F352" s="50">
        <f>ROUNDDOWN(D352*E352, 0)</f>
        <v>0</v>
      </c>
      <c r="G352" s="50">
        <v>0</v>
      </c>
      <c r="H352" s="50">
        <f>ROUNDDOWN(D352*G352, 0)</f>
        <v>0</v>
      </c>
      <c r="I352" s="50">
        <v>0</v>
      </c>
      <c r="J352" s="50">
        <f>ROUNDDOWN(D352*I352, 0)</f>
        <v>0</v>
      </c>
      <c r="K352" s="50">
        <f>F352+H352+J352</f>
        <v>0</v>
      </c>
      <c r="L352" s="42"/>
      <c r="N352" s="1" t="s">
        <v>0</v>
      </c>
      <c r="O352" s="1" t="s">
        <v>281</v>
      </c>
      <c r="P352">
        <v>1</v>
      </c>
    </row>
    <row r="353" spans="1:19" ht="20.100000000000001" customHeight="1">
      <c r="A353" s="38" t="s">
        <v>248</v>
      </c>
      <c r="B353" s="38" t="s">
        <v>254</v>
      </c>
      <c r="C353" s="39" t="s">
        <v>249</v>
      </c>
      <c r="D353" s="50">
        <v>0.19900000000000001</v>
      </c>
      <c r="E353" s="50"/>
      <c r="F353" s="50">
        <f>ROUNDDOWN(D353*E353, 0)</f>
        <v>0</v>
      </c>
      <c r="G353" s="50"/>
      <c r="H353" s="50">
        <f>ROUNDDOWN(D353*G353, 0)</f>
        <v>0</v>
      </c>
      <c r="I353" s="50">
        <v>0</v>
      </c>
      <c r="J353" s="50">
        <f>ROUNDDOWN(D353*I353, 0)</f>
        <v>0</v>
      </c>
      <c r="K353" s="50">
        <f>F353+H353+J353</f>
        <v>0</v>
      </c>
      <c r="L353" s="38" t="s">
        <v>255</v>
      </c>
      <c r="N353" s="1" t="s">
        <v>280</v>
      </c>
      <c r="O353" s="1" t="s">
        <v>281</v>
      </c>
      <c r="P353">
        <v>1</v>
      </c>
    </row>
    <row r="354" spans="1:19" ht="20.100000000000001" customHeight="1">
      <c r="A354" s="38" t="s">
        <v>282</v>
      </c>
      <c r="B354" s="42" t="str">
        <f>"노무비의 " &amp; M354*100 &amp; "%"</f>
        <v>노무비의 2%</v>
      </c>
      <c r="C354" s="39" t="s">
        <v>1</v>
      </c>
      <c r="D354" s="50">
        <v>1</v>
      </c>
      <c r="E354" s="50"/>
      <c r="F354" s="50">
        <f>ROUNDDOWN((E354)*M354, 0)</f>
        <v>0</v>
      </c>
      <c r="G354" s="50">
        <v>0</v>
      </c>
      <c r="H354" s="50">
        <v>0</v>
      </c>
      <c r="I354" s="50">
        <v>0</v>
      </c>
      <c r="J354" s="50">
        <v>0</v>
      </c>
      <c r="K354" s="50">
        <f>F354+H354+J354</f>
        <v>0</v>
      </c>
      <c r="L354" s="42"/>
      <c r="M354">
        <v>0.02</v>
      </c>
      <c r="O354" s="1" t="s">
        <v>281</v>
      </c>
      <c r="P354">
        <v>1</v>
      </c>
      <c r="Q354" s="1" t="s">
        <v>284</v>
      </c>
      <c r="R354" s="1" t="s">
        <v>285</v>
      </c>
      <c r="S354" s="1" t="s">
        <v>294</v>
      </c>
    </row>
    <row r="355" spans="1:19" ht="20.100000000000001" customHeight="1">
      <c r="A355" s="45" t="s">
        <v>48</v>
      </c>
      <c r="B355" s="46"/>
      <c r="C355" s="47"/>
      <c r="D355" s="51"/>
      <c r="E355" s="51"/>
      <c r="F355" s="51">
        <f>ROUNDDOWN(SUMIF(P351:P354, "1", F351:F354), 0)</f>
        <v>0</v>
      </c>
      <c r="G355" s="51"/>
      <c r="H355" s="51">
        <f>ROUNDDOWN(SUMIF(P351:P354, "1", H351:H354), 0)</f>
        <v>0</v>
      </c>
      <c r="I355" s="51"/>
      <c r="J355" s="51">
        <f>ROUNDDOWN(SUMIF(P351:P354, "1", J351:J354), 0)</f>
        <v>0</v>
      </c>
      <c r="K355" s="51">
        <f>F355+H355+J355</f>
        <v>0</v>
      </c>
      <c r="L355" s="46"/>
    </row>
    <row r="356" spans="1:19" ht="20.100000000000001" customHeight="1">
      <c r="A356" s="42"/>
      <c r="B356" s="42"/>
      <c r="C356" s="43"/>
      <c r="D356" s="50"/>
      <c r="E356" s="50"/>
      <c r="F356" s="50"/>
      <c r="G356" s="50"/>
      <c r="H356" s="50"/>
      <c r="I356" s="50"/>
      <c r="J356" s="50"/>
      <c r="K356" s="50"/>
      <c r="L356" s="42"/>
    </row>
    <row r="357" spans="1:19" ht="20.100000000000001" customHeight="1">
      <c r="A357" s="131" t="s">
        <v>369</v>
      </c>
      <c r="B357" s="132"/>
      <c r="C357" s="132"/>
      <c r="D357" s="133"/>
      <c r="E357" s="133"/>
      <c r="F357" s="133"/>
      <c r="G357" s="133"/>
      <c r="H357" s="133"/>
      <c r="I357" s="133"/>
      <c r="J357" s="133"/>
      <c r="K357" s="133"/>
      <c r="L357" s="44"/>
    </row>
    <row r="358" spans="1:19" ht="20.100000000000001" customHeight="1">
      <c r="A358" s="38" t="s">
        <v>246</v>
      </c>
      <c r="B358" s="38" t="s">
        <v>247</v>
      </c>
      <c r="C358" s="39" t="s">
        <v>226</v>
      </c>
      <c r="D358" s="50">
        <v>1.4550000000000001</v>
      </c>
      <c r="E358" s="50"/>
      <c r="F358" s="50">
        <f>ROUNDDOWN(D358*E358, 0)</f>
        <v>0</v>
      </c>
      <c r="G358" s="50">
        <v>0</v>
      </c>
      <c r="H358" s="50">
        <f>ROUNDDOWN(D358*G358, 0)</f>
        <v>0</v>
      </c>
      <c r="I358" s="50">
        <v>0</v>
      </c>
      <c r="J358" s="50">
        <f>ROUNDDOWN(D358*I358, 0)</f>
        <v>0</v>
      </c>
      <c r="K358" s="50">
        <f>F358+H358+J358</f>
        <v>0</v>
      </c>
      <c r="L358" s="42"/>
      <c r="N358" s="1" t="s">
        <v>0</v>
      </c>
      <c r="O358" s="1" t="s">
        <v>281</v>
      </c>
      <c r="P358">
        <v>1</v>
      </c>
    </row>
    <row r="359" spans="1:19" ht="20.100000000000001" customHeight="1">
      <c r="A359" s="38" t="s">
        <v>214</v>
      </c>
      <c r="B359" s="42"/>
      <c r="C359" s="39" t="s">
        <v>206</v>
      </c>
      <c r="D359" s="50">
        <v>3.06</v>
      </c>
      <c r="E359" s="50"/>
      <c r="F359" s="50">
        <f>ROUNDDOWN(D359*E359, 0)</f>
        <v>0</v>
      </c>
      <c r="G359" s="50">
        <v>0</v>
      </c>
      <c r="H359" s="50">
        <f>ROUNDDOWN(D359*G359, 0)</f>
        <v>0</v>
      </c>
      <c r="I359" s="50">
        <v>0</v>
      </c>
      <c r="J359" s="50">
        <f>ROUNDDOWN(D359*I359, 0)</f>
        <v>0</v>
      </c>
      <c r="K359" s="50">
        <f>F359+H359+J359</f>
        <v>0</v>
      </c>
      <c r="L359" s="42"/>
      <c r="N359" s="1" t="s">
        <v>0</v>
      </c>
      <c r="O359" s="1" t="s">
        <v>281</v>
      </c>
      <c r="P359">
        <v>1</v>
      </c>
    </row>
    <row r="360" spans="1:19" ht="20.100000000000001" customHeight="1">
      <c r="A360" s="38" t="s">
        <v>248</v>
      </c>
      <c r="B360" s="38" t="s">
        <v>254</v>
      </c>
      <c r="C360" s="39" t="s">
        <v>249</v>
      </c>
      <c r="D360" s="50">
        <v>0.35899999999999999</v>
      </c>
      <c r="E360" s="50"/>
      <c r="F360" s="50">
        <f>ROUNDDOWN(D360*E360, 0)</f>
        <v>0</v>
      </c>
      <c r="G360" s="50"/>
      <c r="H360" s="50">
        <f>ROUNDDOWN(D360*G360, 0)</f>
        <v>0</v>
      </c>
      <c r="I360" s="50">
        <v>0</v>
      </c>
      <c r="J360" s="50">
        <f>ROUNDDOWN(D360*I360, 0)</f>
        <v>0</v>
      </c>
      <c r="K360" s="50">
        <f>F360+H360+J360</f>
        <v>0</v>
      </c>
      <c r="L360" s="38" t="s">
        <v>255</v>
      </c>
      <c r="N360" s="1" t="s">
        <v>280</v>
      </c>
      <c r="O360" s="1" t="s">
        <v>281</v>
      </c>
      <c r="P360">
        <v>1</v>
      </c>
    </row>
    <row r="361" spans="1:19" ht="20.100000000000001" customHeight="1">
      <c r="A361" s="38" t="s">
        <v>282</v>
      </c>
      <c r="B361" s="42" t="str">
        <f>"노무비의 " &amp; M361*100 &amp; "%"</f>
        <v>노무비의 2%</v>
      </c>
      <c r="C361" s="39" t="s">
        <v>1</v>
      </c>
      <c r="D361" s="50">
        <v>1</v>
      </c>
      <c r="E361" s="50"/>
      <c r="F361" s="50">
        <f>ROUNDDOWN((E361)*M361, 0)</f>
        <v>0</v>
      </c>
      <c r="G361" s="50">
        <v>0</v>
      </c>
      <c r="H361" s="50">
        <v>0</v>
      </c>
      <c r="I361" s="50">
        <v>0</v>
      </c>
      <c r="J361" s="50">
        <v>0</v>
      </c>
      <c r="K361" s="50">
        <f>F361+H361+J361</f>
        <v>0</v>
      </c>
      <c r="L361" s="42"/>
      <c r="M361">
        <v>0.02</v>
      </c>
      <c r="O361" s="1" t="s">
        <v>281</v>
      </c>
      <c r="P361">
        <v>1</v>
      </c>
      <c r="Q361" s="1" t="s">
        <v>284</v>
      </c>
      <c r="R361" s="1" t="s">
        <v>285</v>
      </c>
      <c r="S361" s="1" t="s">
        <v>294</v>
      </c>
    </row>
    <row r="362" spans="1:19" ht="20.100000000000001" customHeight="1">
      <c r="A362" s="45" t="s">
        <v>48</v>
      </c>
      <c r="B362" s="46"/>
      <c r="C362" s="47"/>
      <c r="D362" s="51"/>
      <c r="E362" s="51"/>
      <c r="F362" s="51">
        <f>ROUNDDOWN(SUMIF(P358:P361, "1", F358:F361), 0)</f>
        <v>0</v>
      </c>
      <c r="G362" s="51"/>
      <c r="H362" s="51">
        <f>ROUNDDOWN(SUMIF(P358:P361, "1", H358:H361), 0)</f>
        <v>0</v>
      </c>
      <c r="I362" s="51"/>
      <c r="J362" s="51">
        <f>ROUNDDOWN(SUMIF(P358:P361, "1", J358:J361), 0)</f>
        <v>0</v>
      </c>
      <c r="K362" s="51">
        <f>F362+H362+J362</f>
        <v>0</v>
      </c>
      <c r="L362" s="46"/>
    </row>
    <row r="363" spans="1:19" ht="20.100000000000001" customHeight="1">
      <c r="A363" s="42"/>
      <c r="B363" s="42"/>
      <c r="C363" s="43"/>
      <c r="D363" s="50"/>
      <c r="E363" s="50"/>
      <c r="F363" s="50"/>
      <c r="G363" s="50"/>
      <c r="H363" s="50"/>
      <c r="I363" s="50"/>
      <c r="J363" s="50"/>
      <c r="K363" s="50"/>
      <c r="L363" s="42"/>
    </row>
    <row r="364" spans="1:19" ht="20.100000000000001" customHeight="1">
      <c r="A364" s="131" t="s">
        <v>370</v>
      </c>
      <c r="B364" s="132"/>
      <c r="C364" s="132"/>
      <c r="D364" s="133"/>
      <c r="E364" s="133"/>
      <c r="F364" s="133"/>
      <c r="G364" s="133"/>
      <c r="H364" s="133"/>
      <c r="I364" s="133"/>
      <c r="J364" s="133"/>
      <c r="K364" s="133"/>
      <c r="L364" s="44"/>
    </row>
    <row r="365" spans="1:19" ht="20.100000000000001" customHeight="1">
      <c r="A365" s="38" t="s">
        <v>248</v>
      </c>
      <c r="B365" s="38" t="s">
        <v>50</v>
      </c>
      <c r="C365" s="39" t="s">
        <v>249</v>
      </c>
      <c r="D365" s="50">
        <v>0.126</v>
      </c>
      <c r="E365" s="50">
        <v>0</v>
      </c>
      <c r="F365" s="50">
        <f>ROUNDDOWN(D365*E365, 0)</f>
        <v>0</v>
      </c>
      <c r="G365" s="50"/>
      <c r="H365" s="50">
        <f>ROUNDDOWN(D365*G365, 0)</f>
        <v>0</v>
      </c>
      <c r="I365" s="50">
        <v>0</v>
      </c>
      <c r="J365" s="50">
        <f>ROUNDDOWN(D365*I365, 0)</f>
        <v>0</v>
      </c>
      <c r="K365" s="50">
        <f>F365+H365+J365</f>
        <v>0</v>
      </c>
      <c r="L365" s="42"/>
      <c r="N365" s="1" t="s">
        <v>280</v>
      </c>
      <c r="O365" s="1" t="s">
        <v>281</v>
      </c>
      <c r="P365">
        <v>1</v>
      </c>
    </row>
    <row r="366" spans="1:19" ht="20.100000000000001" customHeight="1">
      <c r="A366" s="38" t="s">
        <v>248</v>
      </c>
      <c r="B366" s="38" t="s">
        <v>37</v>
      </c>
      <c r="C366" s="39" t="s">
        <v>249</v>
      </c>
      <c r="D366" s="50">
        <v>4.7E-2</v>
      </c>
      <c r="E366" s="50">
        <v>0</v>
      </c>
      <c r="F366" s="50">
        <f>ROUNDDOWN(D366*E366, 0)</f>
        <v>0</v>
      </c>
      <c r="G366" s="50"/>
      <c r="H366" s="50">
        <f>ROUNDDOWN(D366*G366, 0)</f>
        <v>0</v>
      </c>
      <c r="I366" s="50">
        <v>0</v>
      </c>
      <c r="J366" s="50">
        <f>ROUNDDOWN(D366*I366, 0)</f>
        <v>0</v>
      </c>
      <c r="K366" s="50">
        <f>F366+H366+J366</f>
        <v>0</v>
      </c>
      <c r="L366" s="42"/>
      <c r="N366" s="1" t="s">
        <v>280</v>
      </c>
      <c r="O366" s="1" t="s">
        <v>281</v>
      </c>
      <c r="P366">
        <v>1</v>
      </c>
    </row>
    <row r="367" spans="1:19" ht="20.100000000000001" customHeight="1">
      <c r="A367" s="45" t="s">
        <v>48</v>
      </c>
      <c r="B367" s="46"/>
      <c r="C367" s="47"/>
      <c r="D367" s="51"/>
      <c r="E367" s="51"/>
      <c r="F367" s="51">
        <f>ROUNDDOWN(SUMIF(P365:P366, "1", F365:F366), 0)</f>
        <v>0</v>
      </c>
      <c r="G367" s="51"/>
      <c r="H367" s="51">
        <f>ROUNDDOWN(SUMIF(P365:P366, "1", H365:H366), 0)</f>
        <v>0</v>
      </c>
      <c r="I367" s="51"/>
      <c r="J367" s="51">
        <f>ROUNDDOWN(SUMIF(P365:P366, "1", J365:J366), 0)</f>
        <v>0</v>
      </c>
      <c r="K367" s="51">
        <f>F367+H367+J367</f>
        <v>0</v>
      </c>
      <c r="L367" s="46"/>
    </row>
    <row r="368" spans="1:19" ht="20.100000000000001" customHeight="1">
      <c r="A368" s="42"/>
      <c r="B368" s="42"/>
      <c r="C368" s="43"/>
      <c r="D368" s="50"/>
      <c r="E368" s="50"/>
      <c r="F368" s="50"/>
      <c r="G368" s="50"/>
      <c r="H368" s="50"/>
      <c r="I368" s="50"/>
      <c r="J368" s="50"/>
      <c r="K368" s="50"/>
      <c r="L368" s="42"/>
    </row>
    <row r="369" spans="1:18" ht="20.100000000000001" customHeight="1">
      <c r="A369" s="131" t="s">
        <v>371</v>
      </c>
      <c r="B369" s="132"/>
      <c r="C369" s="132"/>
      <c r="D369" s="133"/>
      <c r="E369" s="133"/>
      <c r="F369" s="133"/>
      <c r="G369" s="133"/>
      <c r="H369" s="133"/>
      <c r="I369" s="133"/>
      <c r="J369" s="133"/>
      <c r="K369" s="133"/>
      <c r="L369" s="44"/>
    </row>
    <row r="370" spans="1:18" ht="20.100000000000001" customHeight="1">
      <c r="A370" s="38" t="s">
        <v>248</v>
      </c>
      <c r="B370" s="38" t="s">
        <v>50</v>
      </c>
      <c r="C370" s="39" t="s">
        <v>249</v>
      </c>
      <c r="D370" s="50">
        <v>0.17100000000000001</v>
      </c>
      <c r="E370" s="50">
        <v>0</v>
      </c>
      <c r="F370" s="50">
        <f>ROUNDDOWN(D370*E370, 0)</f>
        <v>0</v>
      </c>
      <c r="G370" s="50"/>
      <c r="H370" s="50">
        <f>ROUNDDOWN(D370*G370, 0)</f>
        <v>0</v>
      </c>
      <c r="I370" s="50">
        <v>0</v>
      </c>
      <c r="J370" s="50">
        <f>ROUNDDOWN(D370*I370, 0)</f>
        <v>0</v>
      </c>
      <c r="K370" s="50">
        <f>F370+H370+J370</f>
        <v>0</v>
      </c>
      <c r="L370" s="42"/>
      <c r="N370" s="1" t="s">
        <v>280</v>
      </c>
      <c r="O370" s="1" t="s">
        <v>281</v>
      </c>
      <c r="P370">
        <v>1</v>
      </c>
    </row>
    <row r="371" spans="1:18" ht="20.100000000000001" customHeight="1">
      <c r="A371" s="38" t="s">
        <v>248</v>
      </c>
      <c r="B371" s="38" t="s">
        <v>37</v>
      </c>
      <c r="C371" s="39" t="s">
        <v>249</v>
      </c>
      <c r="D371" s="50">
        <v>6.3E-2</v>
      </c>
      <c r="E371" s="50">
        <v>0</v>
      </c>
      <c r="F371" s="50">
        <f>ROUNDDOWN(D371*E371, 0)</f>
        <v>0</v>
      </c>
      <c r="G371" s="50"/>
      <c r="H371" s="50">
        <f>ROUNDDOWN(D371*G371, 0)</f>
        <v>0</v>
      </c>
      <c r="I371" s="50">
        <v>0</v>
      </c>
      <c r="J371" s="50">
        <f>ROUNDDOWN(D371*I371, 0)</f>
        <v>0</v>
      </c>
      <c r="K371" s="50">
        <f>F371+H371+J371</f>
        <v>0</v>
      </c>
      <c r="L371" s="42"/>
      <c r="N371" s="1" t="s">
        <v>280</v>
      </c>
      <c r="O371" s="1" t="s">
        <v>281</v>
      </c>
      <c r="P371">
        <v>1</v>
      </c>
    </row>
    <row r="372" spans="1:18" ht="20.100000000000001" customHeight="1">
      <c r="A372" s="45" t="s">
        <v>48</v>
      </c>
      <c r="B372" s="46"/>
      <c r="C372" s="47"/>
      <c r="D372" s="51"/>
      <c r="E372" s="51"/>
      <c r="F372" s="51">
        <f>ROUNDDOWN(SUMIF(P370:P371, "1", F370:F371), 0)</f>
        <v>0</v>
      </c>
      <c r="G372" s="51"/>
      <c r="H372" s="51">
        <f>ROUNDDOWN(SUMIF(P370:P371, "1", H370:H371), 0)</f>
        <v>0</v>
      </c>
      <c r="I372" s="51"/>
      <c r="J372" s="51">
        <f>ROUNDDOWN(SUMIF(P370:P371, "1", J370:J371), 0)</f>
        <v>0</v>
      </c>
      <c r="K372" s="51">
        <f>F372+H372+J372</f>
        <v>0</v>
      </c>
      <c r="L372" s="46"/>
    </row>
    <row r="373" spans="1:18" ht="20.100000000000001" customHeight="1">
      <c r="A373" s="42"/>
      <c r="B373" s="42"/>
      <c r="C373" s="43"/>
      <c r="D373" s="50"/>
      <c r="E373" s="50"/>
      <c r="F373" s="50"/>
      <c r="G373" s="50"/>
      <c r="H373" s="50"/>
      <c r="I373" s="50"/>
      <c r="J373" s="50"/>
      <c r="K373" s="50"/>
      <c r="L373" s="42"/>
    </row>
    <row r="374" spans="1:18" ht="20.100000000000001" customHeight="1">
      <c r="A374" s="131" t="s">
        <v>372</v>
      </c>
      <c r="B374" s="132"/>
      <c r="C374" s="132"/>
      <c r="D374" s="133"/>
      <c r="E374" s="133"/>
      <c r="F374" s="133"/>
      <c r="G374" s="133"/>
      <c r="H374" s="133"/>
      <c r="I374" s="133"/>
      <c r="J374" s="133"/>
      <c r="K374" s="133"/>
      <c r="L374" s="44"/>
    </row>
    <row r="375" spans="1:18" ht="20.100000000000001" customHeight="1">
      <c r="A375" s="38" t="s">
        <v>248</v>
      </c>
      <c r="B375" s="38" t="s">
        <v>50</v>
      </c>
      <c r="C375" s="39" t="s">
        <v>249</v>
      </c>
      <c r="D375" s="50">
        <v>0.216</v>
      </c>
      <c r="E375" s="50">
        <v>0</v>
      </c>
      <c r="F375" s="50">
        <f>ROUNDDOWN(D375*E375, 0)</f>
        <v>0</v>
      </c>
      <c r="G375" s="50"/>
      <c r="H375" s="50">
        <f>ROUNDDOWN(D375*G375, 0)</f>
        <v>0</v>
      </c>
      <c r="I375" s="50">
        <v>0</v>
      </c>
      <c r="J375" s="50">
        <f>ROUNDDOWN(D375*I375, 0)</f>
        <v>0</v>
      </c>
      <c r="K375" s="50">
        <f>F375+H375+J375</f>
        <v>0</v>
      </c>
      <c r="L375" s="42"/>
      <c r="N375" s="1" t="s">
        <v>280</v>
      </c>
      <c r="O375" s="1" t="s">
        <v>281</v>
      </c>
      <c r="P375">
        <v>1</v>
      </c>
    </row>
    <row r="376" spans="1:18" ht="20.100000000000001" customHeight="1">
      <c r="A376" s="38" t="s">
        <v>248</v>
      </c>
      <c r="B376" s="38" t="s">
        <v>37</v>
      </c>
      <c r="C376" s="39" t="s">
        <v>249</v>
      </c>
      <c r="D376" s="50">
        <v>0.08</v>
      </c>
      <c r="E376" s="50">
        <v>0</v>
      </c>
      <c r="F376" s="50">
        <f>ROUNDDOWN(D376*E376, 0)</f>
        <v>0</v>
      </c>
      <c r="G376" s="50"/>
      <c r="H376" s="50">
        <f>ROUNDDOWN(D376*G376, 0)</f>
        <v>0</v>
      </c>
      <c r="I376" s="50">
        <v>0</v>
      </c>
      <c r="J376" s="50">
        <f>ROUNDDOWN(D376*I376, 0)</f>
        <v>0</v>
      </c>
      <c r="K376" s="50">
        <f>F376+H376+J376</f>
        <v>0</v>
      </c>
      <c r="L376" s="42"/>
      <c r="N376" s="1" t="s">
        <v>280</v>
      </c>
      <c r="O376" s="1" t="s">
        <v>281</v>
      </c>
      <c r="P376">
        <v>1</v>
      </c>
    </row>
    <row r="377" spans="1:18" ht="20.100000000000001" customHeight="1">
      <c r="A377" s="45" t="s">
        <v>48</v>
      </c>
      <c r="B377" s="46"/>
      <c r="C377" s="47"/>
      <c r="D377" s="51"/>
      <c r="E377" s="51"/>
      <c r="F377" s="51">
        <f>ROUNDDOWN(SUMIF(P375:P376, "1", F375:F376), 0)</f>
        <v>0</v>
      </c>
      <c r="G377" s="51"/>
      <c r="H377" s="51">
        <f>ROUNDDOWN(SUMIF(P375:P376, "1", H375:H376), 0)</f>
        <v>0</v>
      </c>
      <c r="I377" s="51"/>
      <c r="J377" s="51">
        <f>ROUNDDOWN(SUMIF(P375:P376, "1", J375:J376), 0)</f>
        <v>0</v>
      </c>
      <c r="K377" s="51">
        <f>F377+H377+J377</f>
        <v>0</v>
      </c>
      <c r="L377" s="46"/>
    </row>
    <row r="378" spans="1:18" ht="20.100000000000001" customHeight="1">
      <c r="A378" s="42"/>
      <c r="B378" s="42"/>
      <c r="C378" s="43"/>
      <c r="D378" s="50"/>
      <c r="E378" s="50"/>
      <c r="F378" s="50"/>
      <c r="G378" s="50"/>
      <c r="H378" s="50"/>
      <c r="I378" s="50"/>
      <c r="J378" s="50"/>
      <c r="K378" s="50"/>
      <c r="L378" s="42"/>
    </row>
    <row r="379" spans="1:18" ht="20.100000000000001" customHeight="1">
      <c r="A379" s="131" t="s">
        <v>373</v>
      </c>
      <c r="B379" s="132"/>
      <c r="C379" s="132"/>
      <c r="D379" s="133"/>
      <c r="E379" s="133"/>
      <c r="F379" s="133"/>
      <c r="G379" s="133"/>
      <c r="H379" s="133"/>
      <c r="I379" s="133"/>
      <c r="J379" s="133"/>
      <c r="K379" s="133"/>
      <c r="L379" s="44"/>
    </row>
    <row r="380" spans="1:18" ht="20.100000000000001" customHeight="1">
      <c r="A380" s="38" t="s">
        <v>248</v>
      </c>
      <c r="B380" s="38" t="s">
        <v>85</v>
      </c>
      <c r="C380" s="39" t="s">
        <v>249</v>
      </c>
      <c r="D380" s="50">
        <v>2.64E-2</v>
      </c>
      <c r="E380" s="50">
        <v>0</v>
      </c>
      <c r="F380" s="50">
        <f>ROUNDDOWN(D380*E380, 0)</f>
        <v>0</v>
      </c>
      <c r="G380" s="50"/>
      <c r="H380" s="50">
        <f>ROUNDDOWN(D380*G380, 0)</f>
        <v>0</v>
      </c>
      <c r="I380" s="50">
        <v>0</v>
      </c>
      <c r="J380" s="50">
        <f>ROUNDDOWN(D380*I380, 0)</f>
        <v>0</v>
      </c>
      <c r="K380" s="50">
        <f>F380+H380+J380</f>
        <v>0</v>
      </c>
      <c r="L380" s="42"/>
      <c r="N380" s="1" t="s">
        <v>280</v>
      </c>
      <c r="O380" s="1" t="s">
        <v>281</v>
      </c>
      <c r="P380">
        <v>1</v>
      </c>
    </row>
    <row r="381" spans="1:18" ht="20.100000000000001" customHeight="1">
      <c r="A381" s="38" t="s">
        <v>248</v>
      </c>
      <c r="B381" s="38" t="s">
        <v>37</v>
      </c>
      <c r="C381" s="39" t="s">
        <v>249</v>
      </c>
      <c r="D381" s="50">
        <v>1.7600000000000001E-2</v>
      </c>
      <c r="E381" s="50">
        <v>0</v>
      </c>
      <c r="F381" s="50">
        <f>ROUNDDOWN(D381*E381, 0)</f>
        <v>0</v>
      </c>
      <c r="G381" s="50"/>
      <c r="H381" s="50">
        <f>ROUNDDOWN(D381*G381, 0)</f>
        <v>0</v>
      </c>
      <c r="I381" s="50">
        <v>0</v>
      </c>
      <c r="J381" s="50">
        <f>ROUNDDOWN(D381*I381, 0)</f>
        <v>0</v>
      </c>
      <c r="K381" s="50">
        <f>F381+H381+J381</f>
        <v>0</v>
      </c>
      <c r="L381" s="42"/>
      <c r="N381" s="1" t="s">
        <v>280</v>
      </c>
      <c r="O381" s="1" t="s">
        <v>281</v>
      </c>
      <c r="P381">
        <v>1</v>
      </c>
    </row>
    <row r="382" spans="1:18" ht="20.100000000000001" customHeight="1">
      <c r="A382" s="38" t="s">
        <v>282</v>
      </c>
      <c r="B382" s="42" t="str">
        <f>"인력품의 " &amp; M382*100 &amp; "%"</f>
        <v>인력품의 2%</v>
      </c>
      <c r="C382" s="39" t="s">
        <v>1</v>
      </c>
      <c r="D382" s="50">
        <v>1</v>
      </c>
      <c r="E382" s="50">
        <f>SUMIF(N380:N382, "02", H380:H382)</f>
        <v>0</v>
      </c>
      <c r="F382" s="50">
        <f>ROUNDDOWN((E382)*M382, 0)</f>
        <v>0</v>
      </c>
      <c r="G382" s="50">
        <v>0</v>
      </c>
      <c r="H382" s="50">
        <v>0</v>
      </c>
      <c r="I382" s="50">
        <v>0</v>
      </c>
      <c r="J382" s="50">
        <v>0</v>
      </c>
      <c r="K382" s="50">
        <f>F382+H382+J382</f>
        <v>0</v>
      </c>
      <c r="L382" s="38" t="s">
        <v>294</v>
      </c>
      <c r="M382">
        <v>0.02</v>
      </c>
      <c r="O382" s="1" t="s">
        <v>281</v>
      </c>
      <c r="P382">
        <v>1</v>
      </c>
      <c r="Q382" s="1" t="s">
        <v>284</v>
      </c>
      <c r="R382" s="1" t="s">
        <v>285</v>
      </c>
    </row>
    <row r="383" spans="1:18" ht="20.100000000000001" customHeight="1">
      <c r="A383" s="45" t="s">
        <v>48</v>
      </c>
      <c r="B383" s="46"/>
      <c r="C383" s="47"/>
      <c r="D383" s="51"/>
      <c r="E383" s="51"/>
      <c r="F383" s="51">
        <f>ROUNDDOWN(SUMIF(P380:P382, "1", F380:F382), 0)</f>
        <v>0</v>
      </c>
      <c r="G383" s="51"/>
      <c r="H383" s="51">
        <f>ROUNDDOWN(SUMIF(P380:P382, "1", H380:H382), 0)</f>
        <v>0</v>
      </c>
      <c r="I383" s="51"/>
      <c r="J383" s="51">
        <f>ROUNDDOWN(SUMIF(P380:P382, "1", J380:J382), 0)</f>
        <v>0</v>
      </c>
      <c r="K383" s="51">
        <f>F383+H383+J383</f>
        <v>0</v>
      </c>
      <c r="L383" s="46"/>
    </row>
    <row r="384" spans="1:18" ht="20.100000000000001" customHeight="1">
      <c r="A384" s="42"/>
      <c r="B384" s="42"/>
      <c r="C384" s="43"/>
      <c r="D384" s="50"/>
      <c r="E384" s="50"/>
      <c r="F384" s="50"/>
      <c r="G384" s="50"/>
      <c r="H384" s="50"/>
      <c r="I384" s="50"/>
      <c r="J384" s="50"/>
      <c r="K384" s="50"/>
      <c r="L384" s="42"/>
    </row>
    <row r="385" spans="1:18" ht="20.100000000000001" customHeight="1">
      <c r="A385" s="131" t="s">
        <v>374</v>
      </c>
      <c r="B385" s="132"/>
      <c r="C385" s="132"/>
      <c r="D385" s="133"/>
      <c r="E385" s="133"/>
      <c r="F385" s="133"/>
      <c r="G385" s="133"/>
      <c r="H385" s="133"/>
      <c r="I385" s="133"/>
      <c r="J385" s="133"/>
      <c r="K385" s="133"/>
      <c r="L385" s="44"/>
    </row>
    <row r="386" spans="1:18" ht="20.100000000000001" customHeight="1">
      <c r="A386" s="38" t="s">
        <v>217</v>
      </c>
      <c r="B386" s="38" t="s">
        <v>218</v>
      </c>
      <c r="C386" s="39" t="s">
        <v>79</v>
      </c>
      <c r="D386" s="50">
        <v>1</v>
      </c>
      <c r="E386" s="50"/>
      <c r="F386" s="50">
        <f t="shared" ref="F386:F392" si="16">ROUNDDOWN(D386*E386, 0)</f>
        <v>0</v>
      </c>
      <c r="G386" s="50">
        <v>0</v>
      </c>
      <c r="H386" s="50">
        <f t="shared" ref="H386:H392" si="17">ROUNDDOWN(D386*G386, 0)</f>
        <v>0</v>
      </c>
      <c r="I386" s="50">
        <v>0</v>
      </c>
      <c r="J386" s="50">
        <f t="shared" ref="J386:J392" si="18">ROUNDDOWN(D386*I386, 0)</f>
        <v>0</v>
      </c>
      <c r="K386" s="50">
        <f t="shared" ref="K386:K393" si="19">F386+H386+J386</f>
        <v>0</v>
      </c>
      <c r="L386" s="42"/>
      <c r="N386" s="1" t="s">
        <v>0</v>
      </c>
      <c r="O386" s="1" t="s">
        <v>281</v>
      </c>
      <c r="P386">
        <v>1</v>
      </c>
    </row>
    <row r="387" spans="1:18" ht="20.100000000000001" customHeight="1">
      <c r="A387" s="38" t="s">
        <v>163</v>
      </c>
      <c r="B387" s="38" t="s">
        <v>164</v>
      </c>
      <c r="C387" s="39" t="s">
        <v>64</v>
      </c>
      <c r="D387" s="50">
        <v>1</v>
      </c>
      <c r="E387" s="50"/>
      <c r="F387" s="50">
        <f t="shared" si="16"/>
        <v>0</v>
      </c>
      <c r="G387" s="50">
        <v>0</v>
      </c>
      <c r="H387" s="50">
        <f t="shared" si="17"/>
        <v>0</v>
      </c>
      <c r="I387" s="50">
        <v>0</v>
      </c>
      <c r="J387" s="50">
        <f t="shared" si="18"/>
        <v>0</v>
      </c>
      <c r="K387" s="50">
        <f t="shared" si="19"/>
        <v>0</v>
      </c>
      <c r="L387" s="42"/>
      <c r="N387" s="1" t="s">
        <v>0</v>
      </c>
      <c r="O387" s="1" t="s">
        <v>281</v>
      </c>
      <c r="P387">
        <v>1</v>
      </c>
    </row>
    <row r="388" spans="1:18" ht="20.100000000000001" customHeight="1">
      <c r="A388" s="38" t="s">
        <v>131</v>
      </c>
      <c r="B388" s="38" t="s">
        <v>132</v>
      </c>
      <c r="C388" s="39" t="s">
        <v>64</v>
      </c>
      <c r="D388" s="50">
        <v>1</v>
      </c>
      <c r="E388" s="50"/>
      <c r="F388" s="50">
        <f t="shared" si="16"/>
        <v>0</v>
      </c>
      <c r="G388" s="50">
        <v>0</v>
      </c>
      <c r="H388" s="50">
        <f t="shared" si="17"/>
        <v>0</v>
      </c>
      <c r="I388" s="50">
        <v>0</v>
      </c>
      <c r="J388" s="50">
        <f t="shared" si="18"/>
        <v>0</v>
      </c>
      <c r="K388" s="50">
        <f t="shared" si="19"/>
        <v>0</v>
      </c>
      <c r="L388" s="42"/>
      <c r="N388" s="1" t="s">
        <v>0</v>
      </c>
      <c r="O388" s="1" t="s">
        <v>281</v>
      </c>
      <c r="P388">
        <v>1</v>
      </c>
    </row>
    <row r="389" spans="1:18" ht="20.100000000000001" customHeight="1">
      <c r="A389" s="38" t="s">
        <v>176</v>
      </c>
      <c r="B389" s="38" t="s">
        <v>179</v>
      </c>
      <c r="C389" s="39" t="s">
        <v>64</v>
      </c>
      <c r="D389" s="50">
        <v>1</v>
      </c>
      <c r="E389" s="50"/>
      <c r="F389" s="50">
        <f t="shared" si="16"/>
        <v>0</v>
      </c>
      <c r="G389" s="50">
        <v>0</v>
      </c>
      <c r="H389" s="50">
        <f t="shared" si="17"/>
        <v>0</v>
      </c>
      <c r="I389" s="50">
        <v>0</v>
      </c>
      <c r="J389" s="50">
        <f t="shared" si="18"/>
        <v>0</v>
      </c>
      <c r="K389" s="50">
        <f t="shared" si="19"/>
        <v>0</v>
      </c>
      <c r="L389" s="42"/>
      <c r="N389" s="1" t="s">
        <v>0</v>
      </c>
      <c r="O389" s="1" t="s">
        <v>281</v>
      </c>
      <c r="P389">
        <v>1</v>
      </c>
    </row>
    <row r="390" spans="1:18" ht="20.100000000000001" customHeight="1">
      <c r="A390" s="38" t="s">
        <v>176</v>
      </c>
      <c r="B390" s="38" t="s">
        <v>178</v>
      </c>
      <c r="C390" s="39" t="s">
        <v>64</v>
      </c>
      <c r="D390" s="50">
        <v>1</v>
      </c>
      <c r="E390" s="50"/>
      <c r="F390" s="50">
        <f t="shared" si="16"/>
        <v>0</v>
      </c>
      <c r="G390" s="50">
        <v>0</v>
      </c>
      <c r="H390" s="50">
        <f t="shared" si="17"/>
        <v>0</v>
      </c>
      <c r="I390" s="50">
        <v>0</v>
      </c>
      <c r="J390" s="50">
        <f t="shared" si="18"/>
        <v>0</v>
      </c>
      <c r="K390" s="50">
        <f t="shared" si="19"/>
        <v>0</v>
      </c>
      <c r="L390" s="42"/>
      <c r="N390" s="1" t="s">
        <v>0</v>
      </c>
      <c r="O390" s="1" t="s">
        <v>281</v>
      </c>
      <c r="P390">
        <v>1</v>
      </c>
    </row>
    <row r="391" spans="1:18" ht="20.100000000000001" customHeight="1">
      <c r="A391" s="38" t="s">
        <v>176</v>
      </c>
      <c r="B391" s="38" t="s">
        <v>177</v>
      </c>
      <c r="C391" s="39" t="s">
        <v>64</v>
      </c>
      <c r="D391" s="50">
        <v>1</v>
      </c>
      <c r="E391" s="50"/>
      <c r="F391" s="50">
        <f t="shared" si="16"/>
        <v>0</v>
      </c>
      <c r="G391" s="50">
        <v>0</v>
      </c>
      <c r="H391" s="50">
        <f t="shared" si="17"/>
        <v>0</v>
      </c>
      <c r="I391" s="50">
        <v>0</v>
      </c>
      <c r="J391" s="50">
        <f t="shared" si="18"/>
        <v>0</v>
      </c>
      <c r="K391" s="50">
        <f t="shared" si="19"/>
        <v>0</v>
      </c>
      <c r="L391" s="42"/>
      <c r="N391" s="1" t="s">
        <v>0</v>
      </c>
      <c r="O391" s="1" t="s">
        <v>281</v>
      </c>
      <c r="P391">
        <v>1</v>
      </c>
    </row>
    <row r="392" spans="1:18" ht="20.100000000000001" customHeight="1">
      <c r="A392" s="38" t="s">
        <v>248</v>
      </c>
      <c r="B392" s="38" t="s">
        <v>50</v>
      </c>
      <c r="C392" s="39" t="s">
        <v>249</v>
      </c>
      <c r="D392" s="50">
        <v>7.0000000000000007E-2</v>
      </c>
      <c r="E392" s="50">
        <v>0</v>
      </c>
      <c r="F392" s="50">
        <f t="shared" si="16"/>
        <v>0</v>
      </c>
      <c r="G392" s="50"/>
      <c r="H392" s="50">
        <f t="shared" si="17"/>
        <v>0</v>
      </c>
      <c r="I392" s="50">
        <v>0</v>
      </c>
      <c r="J392" s="50">
        <f t="shared" si="18"/>
        <v>0</v>
      </c>
      <c r="K392" s="50">
        <f t="shared" si="19"/>
        <v>0</v>
      </c>
      <c r="L392" s="42"/>
      <c r="N392" s="1" t="s">
        <v>280</v>
      </c>
      <c r="O392" s="1" t="s">
        <v>281</v>
      </c>
      <c r="P392">
        <v>1</v>
      </c>
    </row>
    <row r="393" spans="1:18" ht="20.100000000000001" customHeight="1">
      <c r="A393" s="45" t="s">
        <v>48</v>
      </c>
      <c r="B393" s="46"/>
      <c r="C393" s="47"/>
      <c r="D393" s="51"/>
      <c r="E393" s="51"/>
      <c r="F393" s="51">
        <f>ROUNDDOWN(SUMIF(P386:P392, "1", F386:F392), 0)</f>
        <v>0</v>
      </c>
      <c r="G393" s="51"/>
      <c r="H393" s="51">
        <f>ROUNDDOWN(SUMIF(P386:P392, "1", H386:H392), 0)</f>
        <v>0</v>
      </c>
      <c r="I393" s="51"/>
      <c r="J393" s="51">
        <f>ROUNDDOWN(SUMIF(P386:P392, "1", J386:J392), 0)</f>
        <v>0</v>
      </c>
      <c r="K393" s="51">
        <f t="shared" si="19"/>
        <v>0</v>
      </c>
      <c r="L393" s="46"/>
    </row>
    <row r="394" spans="1:18" ht="20.100000000000001" customHeight="1">
      <c r="A394" s="42"/>
      <c r="B394" s="42"/>
      <c r="C394" s="43"/>
      <c r="D394" s="50"/>
      <c r="E394" s="50"/>
      <c r="F394" s="50"/>
      <c r="G394" s="50"/>
      <c r="H394" s="50"/>
      <c r="I394" s="50"/>
      <c r="J394" s="50"/>
      <c r="K394" s="50"/>
      <c r="L394" s="42"/>
    </row>
    <row r="395" spans="1:18" ht="20.100000000000001" customHeight="1">
      <c r="A395" s="131" t="s">
        <v>375</v>
      </c>
      <c r="B395" s="132"/>
      <c r="C395" s="132"/>
      <c r="D395" s="133"/>
      <c r="E395" s="133"/>
      <c r="F395" s="133"/>
      <c r="G395" s="133"/>
      <c r="H395" s="133"/>
      <c r="I395" s="133"/>
      <c r="J395" s="133"/>
      <c r="K395" s="133"/>
      <c r="L395" s="44"/>
    </row>
    <row r="396" spans="1:18" ht="20.100000000000001" customHeight="1">
      <c r="A396" s="38" t="s">
        <v>248</v>
      </c>
      <c r="B396" s="38" t="s">
        <v>85</v>
      </c>
      <c r="C396" s="39" t="s">
        <v>249</v>
      </c>
      <c r="D396" s="50">
        <v>1.2999999999999999E-2</v>
      </c>
      <c r="E396" s="50">
        <v>0</v>
      </c>
      <c r="F396" s="50">
        <f>ROUNDDOWN(D396*E396, 0)</f>
        <v>0</v>
      </c>
      <c r="G396" s="50"/>
      <c r="H396" s="50">
        <f>ROUNDDOWN(D396*G396, 0)</f>
        <v>0</v>
      </c>
      <c r="I396" s="50">
        <v>0</v>
      </c>
      <c r="J396" s="50">
        <f>ROUNDDOWN(D396*I396, 0)</f>
        <v>0</v>
      </c>
      <c r="K396" s="50">
        <f>F396+H396+J396</f>
        <v>0</v>
      </c>
      <c r="L396" s="42"/>
      <c r="N396" s="1" t="s">
        <v>280</v>
      </c>
      <c r="O396" s="1" t="s">
        <v>281</v>
      </c>
      <c r="P396">
        <v>1</v>
      </c>
    </row>
    <row r="397" spans="1:18" ht="20.100000000000001" customHeight="1">
      <c r="A397" s="38" t="s">
        <v>248</v>
      </c>
      <c r="B397" s="38" t="s">
        <v>37</v>
      </c>
      <c r="C397" s="39" t="s">
        <v>249</v>
      </c>
      <c r="D397" s="50">
        <v>8.9999999999999993E-3</v>
      </c>
      <c r="E397" s="50">
        <v>0</v>
      </c>
      <c r="F397" s="50">
        <f>ROUNDDOWN(D397*E397, 0)</f>
        <v>0</v>
      </c>
      <c r="G397" s="50"/>
      <c r="H397" s="50">
        <f>ROUNDDOWN(D397*G397, 0)</f>
        <v>0</v>
      </c>
      <c r="I397" s="50">
        <v>0</v>
      </c>
      <c r="J397" s="50">
        <f>ROUNDDOWN(D397*I397, 0)</f>
        <v>0</v>
      </c>
      <c r="K397" s="50">
        <f>F397+H397+J397</f>
        <v>0</v>
      </c>
      <c r="L397" s="42"/>
      <c r="N397" s="1" t="s">
        <v>280</v>
      </c>
      <c r="O397" s="1" t="s">
        <v>281</v>
      </c>
      <c r="P397">
        <v>1</v>
      </c>
    </row>
    <row r="398" spans="1:18" ht="20.100000000000001" customHeight="1">
      <c r="A398" s="38" t="s">
        <v>282</v>
      </c>
      <c r="B398" s="42" t="str">
        <f>"노무비의 " &amp; M398*100 &amp; "%"</f>
        <v>노무비의 2%</v>
      </c>
      <c r="C398" s="39" t="s">
        <v>1</v>
      </c>
      <c r="D398" s="50">
        <v>1</v>
      </c>
      <c r="E398" s="50"/>
      <c r="F398" s="50">
        <f>ROUNDDOWN((E398)*M398, 0)</f>
        <v>0</v>
      </c>
      <c r="G398" s="50">
        <v>0</v>
      </c>
      <c r="H398" s="50">
        <v>0</v>
      </c>
      <c r="I398" s="50">
        <v>0</v>
      </c>
      <c r="J398" s="50">
        <v>0</v>
      </c>
      <c r="K398" s="50">
        <f>F398+H398+J398</f>
        <v>0</v>
      </c>
      <c r="L398" s="42"/>
      <c r="M398">
        <v>0.02</v>
      </c>
      <c r="O398" s="1" t="s">
        <v>281</v>
      </c>
      <c r="P398">
        <v>1</v>
      </c>
      <c r="Q398" s="1" t="s">
        <v>284</v>
      </c>
      <c r="R398" s="1" t="s">
        <v>285</v>
      </c>
    </row>
    <row r="399" spans="1:18" ht="20.100000000000001" customHeight="1">
      <c r="A399" s="45" t="s">
        <v>48</v>
      </c>
      <c r="B399" s="46"/>
      <c r="C399" s="47"/>
      <c r="D399" s="51"/>
      <c r="E399" s="51"/>
      <c r="F399" s="51">
        <f>ROUNDDOWN(SUMIF(P396:P398, "1", F396:F398), 0)</f>
        <v>0</v>
      </c>
      <c r="G399" s="51"/>
      <c r="H399" s="51">
        <f>ROUNDDOWN(SUMIF(P396:P398, "1", H396:H398), 0)</f>
        <v>0</v>
      </c>
      <c r="I399" s="51"/>
      <c r="J399" s="51">
        <f>ROUNDDOWN(SUMIF(P396:P398, "1", J396:J398), 0)</f>
        <v>0</v>
      </c>
      <c r="K399" s="51">
        <f>F399+H399+J399</f>
        <v>0</v>
      </c>
      <c r="L399" s="46"/>
    </row>
    <row r="400" spans="1:18" ht="20.100000000000001" customHeight="1">
      <c r="A400" s="42"/>
      <c r="B400" s="42"/>
      <c r="C400" s="43"/>
      <c r="D400" s="50"/>
      <c r="E400" s="50"/>
      <c r="F400" s="50"/>
      <c r="G400" s="50"/>
      <c r="H400" s="50"/>
      <c r="I400" s="50"/>
      <c r="J400" s="50"/>
      <c r="K400" s="50"/>
      <c r="L400" s="42"/>
    </row>
    <row r="401" spans="1:16" ht="20.100000000000001" customHeight="1">
      <c r="A401" s="131" t="s">
        <v>376</v>
      </c>
      <c r="B401" s="132"/>
      <c r="C401" s="132"/>
      <c r="D401" s="133"/>
      <c r="E401" s="133"/>
      <c r="F401" s="133"/>
      <c r="G401" s="133"/>
      <c r="H401" s="133"/>
      <c r="I401" s="133"/>
      <c r="J401" s="133"/>
      <c r="K401" s="133"/>
      <c r="L401" s="44"/>
    </row>
    <row r="402" spans="1:16" ht="20.100000000000001" customHeight="1">
      <c r="A402" s="38" t="s">
        <v>248</v>
      </c>
      <c r="B402" s="38" t="s">
        <v>50</v>
      </c>
      <c r="C402" s="39" t="s">
        <v>249</v>
      </c>
      <c r="D402" s="50">
        <v>0.3</v>
      </c>
      <c r="E402" s="50">
        <v>0</v>
      </c>
      <c r="F402" s="50">
        <f>ROUNDDOWN(D402*E402, 0)</f>
        <v>0</v>
      </c>
      <c r="G402" s="50"/>
      <c r="H402" s="50">
        <f>ROUNDDOWN(D402*G402, 0)</f>
        <v>0</v>
      </c>
      <c r="I402" s="50">
        <v>0</v>
      </c>
      <c r="J402" s="50">
        <f>ROUNDDOWN(D402*I402, 0)</f>
        <v>0</v>
      </c>
      <c r="K402" s="50">
        <f>F402+H402+J402</f>
        <v>0</v>
      </c>
      <c r="L402" s="42"/>
      <c r="N402" s="1" t="s">
        <v>280</v>
      </c>
      <c r="O402" s="1" t="s">
        <v>281</v>
      </c>
      <c r="P402">
        <v>1</v>
      </c>
    </row>
    <row r="403" spans="1:16" ht="20.100000000000001" customHeight="1">
      <c r="A403" s="38" t="s">
        <v>248</v>
      </c>
      <c r="B403" s="38" t="s">
        <v>37</v>
      </c>
      <c r="C403" s="39" t="s">
        <v>249</v>
      </c>
      <c r="D403" s="50">
        <v>0.3</v>
      </c>
      <c r="E403" s="50">
        <v>0</v>
      </c>
      <c r="F403" s="50">
        <f>ROUNDDOWN(D403*E403, 0)</f>
        <v>0</v>
      </c>
      <c r="G403" s="50"/>
      <c r="H403" s="50">
        <f>ROUNDDOWN(D403*G403, 0)</f>
        <v>0</v>
      </c>
      <c r="I403" s="50">
        <v>0</v>
      </c>
      <c r="J403" s="50">
        <f>ROUNDDOWN(D403*I403, 0)</f>
        <v>0</v>
      </c>
      <c r="K403" s="50">
        <f>F403+H403+J403</f>
        <v>0</v>
      </c>
      <c r="L403" s="42"/>
      <c r="N403" s="1" t="s">
        <v>280</v>
      </c>
      <c r="O403" s="1" t="s">
        <v>281</v>
      </c>
      <c r="P403">
        <v>1</v>
      </c>
    </row>
    <row r="404" spans="1:16" ht="20.100000000000001" customHeight="1">
      <c r="A404" s="45" t="s">
        <v>48</v>
      </c>
      <c r="B404" s="46"/>
      <c r="C404" s="47"/>
      <c r="D404" s="51"/>
      <c r="E404" s="51"/>
      <c r="F404" s="51">
        <f>ROUNDDOWN(SUMIF(P402:P403, "1", F402:F403), 0)</f>
        <v>0</v>
      </c>
      <c r="G404" s="51"/>
      <c r="H404" s="51">
        <f>ROUNDDOWN(SUMIF(P402:P403, "1", H402:H403), 0)</f>
        <v>0</v>
      </c>
      <c r="I404" s="51"/>
      <c r="J404" s="51">
        <f>ROUNDDOWN(SUMIF(P402:P403, "1", J402:J403), 0)</f>
        <v>0</v>
      </c>
      <c r="K404" s="51">
        <f>F404+H404+J404</f>
        <v>0</v>
      </c>
      <c r="L404" s="46"/>
    </row>
    <row r="405" spans="1:16" ht="20.100000000000001" customHeight="1">
      <c r="A405" s="42"/>
      <c r="B405" s="42"/>
      <c r="C405" s="43"/>
      <c r="D405" s="50"/>
      <c r="E405" s="50"/>
      <c r="F405" s="50"/>
      <c r="G405" s="50"/>
      <c r="H405" s="50"/>
      <c r="I405" s="50"/>
      <c r="J405" s="50"/>
      <c r="K405" s="50"/>
      <c r="L405" s="42"/>
    </row>
    <row r="406" spans="1:16" ht="20.100000000000001" customHeight="1">
      <c r="A406" s="131" t="s">
        <v>377</v>
      </c>
      <c r="B406" s="132"/>
      <c r="C406" s="132"/>
      <c r="D406" s="133"/>
      <c r="E406" s="133"/>
      <c r="F406" s="133"/>
      <c r="G406" s="133"/>
      <c r="H406" s="133"/>
      <c r="I406" s="133"/>
      <c r="J406" s="133"/>
      <c r="K406" s="133"/>
      <c r="L406" s="44"/>
    </row>
    <row r="407" spans="1:16" ht="20.100000000000001" customHeight="1">
      <c r="A407" s="38" t="s">
        <v>248</v>
      </c>
      <c r="B407" s="38" t="s">
        <v>50</v>
      </c>
      <c r="C407" s="39" t="s">
        <v>249</v>
      </c>
      <c r="D407" s="50">
        <v>0.52600000000000002</v>
      </c>
      <c r="E407" s="50">
        <v>0</v>
      </c>
      <c r="F407" s="50">
        <f>ROUNDDOWN(D407*E407, 0)</f>
        <v>0</v>
      </c>
      <c r="G407" s="50"/>
      <c r="H407" s="50">
        <f>ROUNDDOWN(D407*G407, 0)</f>
        <v>0</v>
      </c>
      <c r="I407" s="50">
        <v>0</v>
      </c>
      <c r="J407" s="50">
        <f>ROUNDDOWN(D407*I407, 0)</f>
        <v>0</v>
      </c>
      <c r="K407" s="50">
        <f>F407+H407+J407</f>
        <v>0</v>
      </c>
      <c r="L407" s="42"/>
      <c r="N407" s="1" t="s">
        <v>280</v>
      </c>
      <c r="O407" s="1" t="s">
        <v>281</v>
      </c>
      <c r="P407">
        <v>1</v>
      </c>
    </row>
    <row r="408" spans="1:16" ht="20.100000000000001" customHeight="1">
      <c r="A408" s="38" t="s">
        <v>248</v>
      </c>
      <c r="B408" s="38" t="s">
        <v>37</v>
      </c>
      <c r="C408" s="39" t="s">
        <v>249</v>
      </c>
      <c r="D408" s="50">
        <v>0.52600000000000002</v>
      </c>
      <c r="E408" s="50">
        <v>0</v>
      </c>
      <c r="F408" s="50">
        <f>ROUNDDOWN(D408*E408, 0)</f>
        <v>0</v>
      </c>
      <c r="G408" s="50"/>
      <c r="H408" s="50">
        <f>ROUNDDOWN(D408*G408, 0)</f>
        <v>0</v>
      </c>
      <c r="I408" s="50">
        <v>0</v>
      </c>
      <c r="J408" s="50">
        <f>ROUNDDOWN(D408*I408, 0)</f>
        <v>0</v>
      </c>
      <c r="K408" s="50">
        <f>F408+H408+J408</f>
        <v>0</v>
      </c>
      <c r="L408" s="42"/>
      <c r="N408" s="1" t="s">
        <v>280</v>
      </c>
      <c r="O408" s="1" t="s">
        <v>281</v>
      </c>
      <c r="P408">
        <v>1</v>
      </c>
    </row>
    <row r="409" spans="1:16" ht="20.100000000000001" customHeight="1">
      <c r="A409" s="45" t="s">
        <v>48</v>
      </c>
      <c r="B409" s="46"/>
      <c r="C409" s="47"/>
      <c r="D409" s="51"/>
      <c r="E409" s="51"/>
      <c r="F409" s="51">
        <f>ROUNDDOWN(SUMIF(P407:P408, "1", F407:F408), 0)</f>
        <v>0</v>
      </c>
      <c r="G409" s="51"/>
      <c r="H409" s="51">
        <f>ROUNDDOWN(SUMIF(P407:P408, "1", H407:H408), 0)</f>
        <v>0</v>
      </c>
      <c r="I409" s="51"/>
      <c r="J409" s="51">
        <f>ROUNDDOWN(SUMIF(P407:P408, "1", J407:J408), 0)</f>
        <v>0</v>
      </c>
      <c r="K409" s="51">
        <f>F409+H409+J409</f>
        <v>0</v>
      </c>
      <c r="L409" s="46"/>
    </row>
    <row r="410" spans="1:16" ht="20.100000000000001" customHeight="1">
      <c r="A410" s="42"/>
      <c r="B410" s="42"/>
      <c r="C410" s="43"/>
      <c r="D410" s="50"/>
      <c r="E410" s="50"/>
      <c r="F410" s="50"/>
      <c r="G410" s="50"/>
      <c r="H410" s="50"/>
      <c r="I410" s="50"/>
      <c r="J410" s="50"/>
      <c r="K410" s="50"/>
      <c r="L410" s="42"/>
    </row>
    <row r="411" spans="1:16" ht="20.100000000000001" customHeight="1">
      <c r="A411" s="131" t="s">
        <v>378</v>
      </c>
      <c r="B411" s="132"/>
      <c r="C411" s="132"/>
      <c r="D411" s="133"/>
      <c r="E411" s="133"/>
      <c r="F411" s="133"/>
      <c r="G411" s="133"/>
      <c r="H411" s="133"/>
      <c r="I411" s="133"/>
      <c r="J411" s="133"/>
      <c r="K411" s="133"/>
      <c r="L411" s="44"/>
    </row>
    <row r="412" spans="1:16" ht="20.100000000000001" customHeight="1">
      <c r="A412" s="38" t="s">
        <v>248</v>
      </c>
      <c r="B412" s="38" t="s">
        <v>50</v>
      </c>
      <c r="C412" s="39" t="s">
        <v>249</v>
      </c>
      <c r="D412" s="50">
        <v>0.52600000000000002</v>
      </c>
      <c r="E412" s="50">
        <v>0</v>
      </c>
      <c r="F412" s="50">
        <f>ROUNDDOWN(D412*E412, 0)</f>
        <v>0</v>
      </c>
      <c r="G412" s="50"/>
      <c r="H412" s="50">
        <f>ROUNDDOWN(D412*G412, 0)</f>
        <v>0</v>
      </c>
      <c r="I412" s="50">
        <v>0</v>
      </c>
      <c r="J412" s="50">
        <f>ROUNDDOWN(D412*I412, 0)</f>
        <v>0</v>
      </c>
      <c r="K412" s="50">
        <f>F412+H412+J412</f>
        <v>0</v>
      </c>
      <c r="L412" s="42"/>
      <c r="N412" s="1" t="s">
        <v>280</v>
      </c>
      <c r="O412" s="1" t="s">
        <v>281</v>
      </c>
      <c r="P412">
        <v>1</v>
      </c>
    </row>
    <row r="413" spans="1:16" ht="20.100000000000001" customHeight="1">
      <c r="A413" s="38" t="s">
        <v>248</v>
      </c>
      <c r="B413" s="38" t="s">
        <v>37</v>
      </c>
      <c r="C413" s="39" t="s">
        <v>249</v>
      </c>
      <c r="D413" s="50">
        <v>0.52600000000000002</v>
      </c>
      <c r="E413" s="50">
        <v>0</v>
      </c>
      <c r="F413" s="50">
        <f>ROUNDDOWN(D413*E413, 0)</f>
        <v>0</v>
      </c>
      <c r="G413" s="50"/>
      <c r="H413" s="50">
        <f>ROUNDDOWN(D413*G413, 0)</f>
        <v>0</v>
      </c>
      <c r="I413" s="50">
        <v>0</v>
      </c>
      <c r="J413" s="50">
        <f>ROUNDDOWN(D413*I413, 0)</f>
        <v>0</v>
      </c>
      <c r="K413" s="50">
        <f>F413+H413+J413</f>
        <v>0</v>
      </c>
      <c r="L413" s="42"/>
      <c r="N413" s="1" t="s">
        <v>280</v>
      </c>
      <c r="O413" s="1" t="s">
        <v>281</v>
      </c>
      <c r="P413">
        <v>1</v>
      </c>
    </row>
    <row r="414" spans="1:16" ht="20.100000000000001" customHeight="1">
      <c r="A414" s="45" t="s">
        <v>48</v>
      </c>
      <c r="B414" s="46"/>
      <c r="C414" s="47"/>
      <c r="D414" s="51"/>
      <c r="E414" s="51"/>
      <c r="F414" s="51">
        <f>ROUNDDOWN(SUMIF(P412:P413, "1", F412:F413), 0)</f>
        <v>0</v>
      </c>
      <c r="G414" s="51"/>
      <c r="H414" s="51">
        <f>ROUNDDOWN(SUMIF(P412:P413, "1", H412:H413), 0)</f>
        <v>0</v>
      </c>
      <c r="I414" s="51"/>
      <c r="J414" s="51">
        <f>ROUNDDOWN(SUMIF(P412:P413, "1", J412:J413), 0)</f>
        <v>0</v>
      </c>
      <c r="K414" s="51">
        <f>F414+H414+J414</f>
        <v>0</v>
      </c>
      <c r="L414" s="46"/>
    </row>
    <row r="415" spans="1:16" ht="20.100000000000001" customHeight="1">
      <c r="A415" s="42"/>
      <c r="B415" s="42"/>
      <c r="C415" s="43"/>
      <c r="D415" s="50"/>
      <c r="E415" s="50"/>
      <c r="F415" s="50"/>
      <c r="G415" s="50"/>
      <c r="H415" s="50"/>
      <c r="I415" s="50"/>
      <c r="J415" s="50"/>
      <c r="K415" s="50"/>
      <c r="L415" s="42"/>
    </row>
    <row r="416" spans="1:16" ht="20.100000000000001" customHeight="1">
      <c r="A416" s="131" t="s">
        <v>379</v>
      </c>
      <c r="B416" s="132"/>
      <c r="C416" s="132"/>
      <c r="D416" s="133"/>
      <c r="E416" s="133"/>
      <c r="F416" s="133"/>
      <c r="G416" s="133"/>
      <c r="H416" s="133"/>
      <c r="I416" s="133"/>
      <c r="J416" s="133"/>
      <c r="K416" s="133"/>
      <c r="L416" s="44"/>
    </row>
    <row r="417" spans="1:16" ht="20.100000000000001" customHeight="1">
      <c r="A417" s="38" t="s">
        <v>248</v>
      </c>
      <c r="B417" s="38" t="s">
        <v>50</v>
      </c>
      <c r="C417" s="39" t="s">
        <v>249</v>
      </c>
      <c r="D417" s="50">
        <v>3</v>
      </c>
      <c r="E417" s="50">
        <v>0</v>
      </c>
      <c r="F417" s="50">
        <f>ROUNDDOWN(D417*E417, 0)</f>
        <v>0</v>
      </c>
      <c r="G417" s="50"/>
      <c r="H417" s="50">
        <f>ROUNDDOWN(D417*G417, 0)</f>
        <v>0</v>
      </c>
      <c r="I417" s="50">
        <v>0</v>
      </c>
      <c r="J417" s="50">
        <f>ROUNDDOWN(D417*I417, 0)</f>
        <v>0</v>
      </c>
      <c r="K417" s="50">
        <f>F417+H417+J417</f>
        <v>0</v>
      </c>
      <c r="L417" s="42"/>
      <c r="N417" s="1" t="s">
        <v>280</v>
      </c>
      <c r="O417" s="1" t="s">
        <v>281</v>
      </c>
      <c r="P417">
        <v>1</v>
      </c>
    </row>
    <row r="418" spans="1:16" ht="20.100000000000001" customHeight="1">
      <c r="A418" s="38" t="s">
        <v>248</v>
      </c>
      <c r="B418" s="38" t="s">
        <v>37</v>
      </c>
      <c r="C418" s="39" t="s">
        <v>249</v>
      </c>
      <c r="D418" s="50">
        <v>3</v>
      </c>
      <c r="E418" s="50">
        <v>0</v>
      </c>
      <c r="F418" s="50">
        <f>ROUNDDOWN(D418*E418, 0)</f>
        <v>0</v>
      </c>
      <c r="G418" s="50"/>
      <c r="H418" s="50">
        <f>ROUNDDOWN(D418*G418, 0)</f>
        <v>0</v>
      </c>
      <c r="I418" s="50">
        <v>0</v>
      </c>
      <c r="J418" s="50">
        <f>ROUNDDOWN(D418*I418, 0)</f>
        <v>0</v>
      </c>
      <c r="K418" s="50">
        <f>F418+H418+J418</f>
        <v>0</v>
      </c>
      <c r="L418" s="42"/>
      <c r="N418" s="1" t="s">
        <v>280</v>
      </c>
      <c r="O418" s="1" t="s">
        <v>281</v>
      </c>
      <c r="P418">
        <v>1</v>
      </c>
    </row>
    <row r="419" spans="1:16" ht="20.100000000000001" customHeight="1">
      <c r="A419" s="45" t="s">
        <v>48</v>
      </c>
      <c r="B419" s="46"/>
      <c r="C419" s="47"/>
      <c r="D419" s="51"/>
      <c r="E419" s="51"/>
      <c r="F419" s="51">
        <f>ROUNDDOWN(SUMIF(P417:P418, "1", F417:F418), 0)</f>
        <v>0</v>
      </c>
      <c r="G419" s="51"/>
      <c r="H419" s="51">
        <f>ROUNDDOWN(SUMIF(P417:P418, "1", H417:H418), 0)</f>
        <v>0</v>
      </c>
      <c r="I419" s="51"/>
      <c r="J419" s="51">
        <f>ROUNDDOWN(SUMIF(P417:P418, "1", J417:J418), 0)</f>
        <v>0</v>
      </c>
      <c r="K419" s="51">
        <f>F419+H419+J419</f>
        <v>0</v>
      </c>
      <c r="L419" s="46"/>
    </row>
    <row r="420" spans="1:16" ht="20.100000000000001" customHeight="1">
      <c r="A420" s="42"/>
      <c r="B420" s="42"/>
      <c r="C420" s="43"/>
      <c r="D420" s="50"/>
      <c r="E420" s="50"/>
      <c r="F420" s="50"/>
      <c r="G420" s="50"/>
      <c r="H420" s="50"/>
      <c r="I420" s="50"/>
      <c r="J420" s="50"/>
      <c r="K420" s="50"/>
      <c r="L420" s="42"/>
    </row>
    <row r="421" spans="1:16" ht="20.100000000000001" customHeight="1">
      <c r="A421" s="131" t="s">
        <v>380</v>
      </c>
      <c r="B421" s="132"/>
      <c r="C421" s="132"/>
      <c r="D421" s="133"/>
      <c r="E421" s="133"/>
      <c r="F421" s="133"/>
      <c r="G421" s="133"/>
      <c r="H421" s="133"/>
      <c r="I421" s="133"/>
      <c r="J421" s="133"/>
      <c r="K421" s="133"/>
      <c r="L421" s="44"/>
    </row>
    <row r="422" spans="1:16" ht="20.100000000000001" customHeight="1">
      <c r="A422" s="38" t="s">
        <v>248</v>
      </c>
      <c r="B422" s="38" t="s">
        <v>253</v>
      </c>
      <c r="C422" s="39" t="s">
        <v>249</v>
      </c>
      <c r="D422" s="50">
        <v>0.24</v>
      </c>
      <c r="E422" s="50">
        <v>0</v>
      </c>
      <c r="F422" s="50">
        <f>ROUNDDOWN(D422*E422, 0)</f>
        <v>0</v>
      </c>
      <c r="G422" s="50"/>
      <c r="H422" s="50">
        <f>ROUNDDOWN(D422*G422, 0)</f>
        <v>0</v>
      </c>
      <c r="I422" s="50">
        <v>0</v>
      </c>
      <c r="J422" s="50">
        <f>ROUNDDOWN(D422*I422, 0)</f>
        <v>0</v>
      </c>
      <c r="K422" s="50">
        <f>F422+H422+J422</f>
        <v>0</v>
      </c>
      <c r="L422" s="42"/>
      <c r="N422" s="1" t="s">
        <v>280</v>
      </c>
      <c r="O422" s="1" t="s">
        <v>281</v>
      </c>
      <c r="P422">
        <v>1</v>
      </c>
    </row>
    <row r="423" spans="1:16" ht="20.100000000000001" customHeight="1">
      <c r="A423" s="38" t="s">
        <v>248</v>
      </c>
      <c r="B423" s="38" t="s">
        <v>258</v>
      </c>
      <c r="C423" s="39" t="s">
        <v>249</v>
      </c>
      <c r="D423" s="50">
        <v>0.16</v>
      </c>
      <c r="E423" s="50">
        <v>0</v>
      </c>
      <c r="F423" s="50">
        <f>ROUNDDOWN(D423*E423, 0)</f>
        <v>0</v>
      </c>
      <c r="G423" s="50"/>
      <c r="H423" s="50">
        <f>ROUNDDOWN(D423*G423, 0)</f>
        <v>0</v>
      </c>
      <c r="I423" s="50">
        <v>0</v>
      </c>
      <c r="J423" s="50">
        <f>ROUNDDOWN(D423*I423, 0)</f>
        <v>0</v>
      </c>
      <c r="K423" s="50">
        <f>F423+H423+J423</f>
        <v>0</v>
      </c>
      <c r="L423" s="42"/>
      <c r="N423" s="1" t="s">
        <v>280</v>
      </c>
      <c r="O423" s="1" t="s">
        <v>281</v>
      </c>
      <c r="P423">
        <v>1</v>
      </c>
    </row>
    <row r="424" spans="1:16" ht="20.100000000000001" customHeight="1">
      <c r="A424" s="45" t="s">
        <v>48</v>
      </c>
      <c r="B424" s="46"/>
      <c r="C424" s="47"/>
      <c r="D424" s="51"/>
      <c r="E424" s="51"/>
      <c r="F424" s="51">
        <f>ROUNDDOWN(SUMIF(P422:P423, "1", F422:F423), 0)</f>
        <v>0</v>
      </c>
      <c r="G424" s="51"/>
      <c r="H424" s="51">
        <f>ROUNDDOWN(SUMIF(P422:P423, "1", H422:H423), 0)</f>
        <v>0</v>
      </c>
      <c r="I424" s="51"/>
      <c r="J424" s="51">
        <f>ROUNDDOWN(SUMIF(P422:P423, "1", J422:J423), 0)</f>
        <v>0</v>
      </c>
      <c r="K424" s="51">
        <f>F424+H424+J424</f>
        <v>0</v>
      </c>
      <c r="L424" s="46"/>
    </row>
    <row r="425" spans="1:16" ht="20.100000000000001" customHeight="1">
      <c r="A425" s="42"/>
      <c r="B425" s="42"/>
      <c r="C425" s="43"/>
      <c r="D425" s="50"/>
      <c r="E425" s="50"/>
      <c r="F425" s="50"/>
      <c r="G425" s="50"/>
      <c r="H425" s="50"/>
      <c r="I425" s="50"/>
      <c r="J425" s="50"/>
      <c r="K425" s="50"/>
      <c r="L425" s="42"/>
    </row>
    <row r="426" spans="1:16" ht="20.100000000000001" customHeight="1">
      <c r="A426" s="131" t="s">
        <v>381</v>
      </c>
      <c r="B426" s="132"/>
      <c r="C426" s="132"/>
      <c r="D426" s="133"/>
      <c r="E426" s="133"/>
      <c r="F426" s="133"/>
      <c r="G426" s="133"/>
      <c r="H426" s="133"/>
      <c r="I426" s="133"/>
      <c r="J426" s="133"/>
      <c r="K426" s="133"/>
      <c r="L426" s="44"/>
    </row>
    <row r="427" spans="1:16" ht="20.100000000000001" customHeight="1">
      <c r="A427" s="38" t="s">
        <v>248</v>
      </c>
      <c r="B427" s="38" t="s">
        <v>36</v>
      </c>
      <c r="C427" s="39" t="s">
        <v>249</v>
      </c>
      <c r="D427" s="50">
        <v>0.1</v>
      </c>
      <c r="E427" s="50">
        <v>0</v>
      </c>
      <c r="F427" s="50">
        <f>ROUNDDOWN(D427*E427, 0)</f>
        <v>0</v>
      </c>
      <c r="G427" s="50"/>
      <c r="H427" s="50">
        <f>ROUNDDOWN(D427*G427, 0)</f>
        <v>0</v>
      </c>
      <c r="I427" s="50">
        <v>0</v>
      </c>
      <c r="J427" s="50">
        <f>ROUNDDOWN(D427*I427, 0)</f>
        <v>0</v>
      </c>
      <c r="K427" s="50">
        <f>F427+H427+J427</f>
        <v>0</v>
      </c>
      <c r="L427" s="42"/>
      <c r="N427" s="1" t="s">
        <v>280</v>
      </c>
      <c r="O427" s="1" t="s">
        <v>281</v>
      </c>
      <c r="P427">
        <v>1</v>
      </c>
    </row>
    <row r="428" spans="1:16" ht="20.100000000000001" customHeight="1">
      <c r="A428" s="45" t="s">
        <v>48</v>
      </c>
      <c r="B428" s="46"/>
      <c r="C428" s="47"/>
      <c r="D428" s="51"/>
      <c r="E428" s="51"/>
      <c r="F428" s="51">
        <f>ROUNDDOWN(SUMIF(P427:P427, "1", F427:F427), 0)</f>
        <v>0</v>
      </c>
      <c r="G428" s="51"/>
      <c r="H428" s="51">
        <f>ROUNDDOWN(SUMIF(P427:P427, "1", H427:H427), 0)</f>
        <v>0</v>
      </c>
      <c r="I428" s="51"/>
      <c r="J428" s="51">
        <f>ROUNDDOWN(SUMIF(P427:P427, "1", J427:J427), 0)</f>
        <v>0</v>
      </c>
      <c r="K428" s="51">
        <f>F428+H428+J428</f>
        <v>0</v>
      </c>
      <c r="L428" s="46"/>
    </row>
    <row r="429" spans="1:16" ht="20.100000000000001" customHeight="1">
      <c r="A429" s="42"/>
      <c r="B429" s="42"/>
      <c r="C429" s="43"/>
      <c r="D429" s="50"/>
      <c r="E429" s="50"/>
      <c r="F429" s="50"/>
      <c r="G429" s="50"/>
      <c r="H429" s="50"/>
      <c r="I429" s="50"/>
      <c r="J429" s="50"/>
      <c r="K429" s="50"/>
      <c r="L429" s="42"/>
    </row>
    <row r="430" spans="1:16" ht="20.100000000000001" customHeight="1">
      <c r="A430" s="131" t="s">
        <v>382</v>
      </c>
      <c r="B430" s="132"/>
      <c r="C430" s="132"/>
      <c r="D430" s="133"/>
      <c r="E430" s="133"/>
      <c r="F430" s="133"/>
      <c r="G430" s="133"/>
      <c r="H430" s="133"/>
      <c r="I430" s="133"/>
      <c r="J430" s="133"/>
      <c r="K430" s="133"/>
      <c r="L430" s="44"/>
    </row>
    <row r="431" spans="1:16" ht="20.100000000000001" customHeight="1">
      <c r="A431" s="38" t="s">
        <v>248</v>
      </c>
      <c r="B431" s="38" t="s">
        <v>36</v>
      </c>
      <c r="C431" s="39" t="s">
        <v>249</v>
      </c>
      <c r="D431" s="50">
        <v>0.27100000000000002</v>
      </c>
      <c r="E431" s="50">
        <v>0</v>
      </c>
      <c r="F431" s="50">
        <f>ROUNDDOWN(D431*E431, 0)</f>
        <v>0</v>
      </c>
      <c r="G431" s="50"/>
      <c r="H431" s="50">
        <f>ROUNDDOWN(D431*G431, 0)</f>
        <v>0</v>
      </c>
      <c r="I431" s="50">
        <v>0</v>
      </c>
      <c r="J431" s="50">
        <f>ROUNDDOWN(D431*I431, 0)</f>
        <v>0</v>
      </c>
      <c r="K431" s="50">
        <f>F431+H431+J431</f>
        <v>0</v>
      </c>
      <c r="L431" s="42"/>
      <c r="N431" s="1" t="s">
        <v>280</v>
      </c>
      <c r="O431" s="1" t="s">
        <v>281</v>
      </c>
      <c r="P431">
        <v>1</v>
      </c>
    </row>
    <row r="432" spans="1:16" ht="20.100000000000001" customHeight="1">
      <c r="A432" s="38" t="s">
        <v>248</v>
      </c>
      <c r="B432" s="38" t="s">
        <v>37</v>
      </c>
      <c r="C432" s="39" t="s">
        <v>249</v>
      </c>
      <c r="D432" s="50">
        <v>0.18099999999999999</v>
      </c>
      <c r="E432" s="50">
        <v>0</v>
      </c>
      <c r="F432" s="50">
        <f>ROUNDDOWN(D432*E432, 0)</f>
        <v>0</v>
      </c>
      <c r="G432" s="50"/>
      <c r="H432" s="50">
        <f>ROUNDDOWN(D432*G432, 0)</f>
        <v>0</v>
      </c>
      <c r="I432" s="50">
        <v>0</v>
      </c>
      <c r="J432" s="50">
        <f>ROUNDDOWN(D432*I432, 0)</f>
        <v>0</v>
      </c>
      <c r="K432" s="50">
        <f>F432+H432+J432</f>
        <v>0</v>
      </c>
      <c r="L432" s="42"/>
      <c r="N432" s="1" t="s">
        <v>280</v>
      </c>
      <c r="O432" s="1" t="s">
        <v>281</v>
      </c>
      <c r="P432">
        <v>1</v>
      </c>
    </row>
    <row r="433" spans="1:16" ht="20.100000000000001" customHeight="1">
      <c r="A433" s="45" t="s">
        <v>48</v>
      </c>
      <c r="B433" s="46"/>
      <c r="C433" s="47"/>
      <c r="D433" s="51"/>
      <c r="E433" s="51"/>
      <c r="F433" s="51">
        <f>ROUNDDOWN(SUMIF(P431:P432, "1", F431:F432), 0)</f>
        <v>0</v>
      </c>
      <c r="G433" s="51"/>
      <c r="H433" s="51">
        <f>ROUNDDOWN(SUMIF(P431:P432, "1", H431:H432), 0)</f>
        <v>0</v>
      </c>
      <c r="I433" s="51"/>
      <c r="J433" s="51">
        <f>ROUNDDOWN(SUMIF(P431:P432, "1", J431:J432), 0)</f>
        <v>0</v>
      </c>
      <c r="K433" s="51">
        <f>F433+H433+J433</f>
        <v>0</v>
      </c>
      <c r="L433" s="46"/>
    </row>
    <row r="434" spans="1:16" ht="20.100000000000001" customHeight="1">
      <c r="A434" s="42"/>
      <c r="B434" s="42"/>
      <c r="C434" s="43"/>
      <c r="D434" s="50"/>
      <c r="E434" s="50"/>
      <c r="F434" s="50"/>
      <c r="G434" s="50"/>
      <c r="H434" s="50"/>
      <c r="I434" s="50"/>
      <c r="J434" s="50"/>
      <c r="K434" s="50"/>
      <c r="L434" s="42"/>
    </row>
    <row r="435" spans="1:16" ht="20.100000000000001" customHeight="1">
      <c r="A435" s="131" t="s">
        <v>383</v>
      </c>
      <c r="B435" s="132"/>
      <c r="C435" s="132"/>
      <c r="D435" s="133"/>
      <c r="E435" s="133"/>
      <c r="F435" s="133"/>
      <c r="G435" s="133"/>
      <c r="H435" s="133"/>
      <c r="I435" s="133"/>
      <c r="J435" s="133"/>
      <c r="K435" s="133"/>
      <c r="L435" s="44"/>
    </row>
    <row r="436" spans="1:16" ht="20.100000000000001" customHeight="1">
      <c r="A436" s="38" t="s">
        <v>248</v>
      </c>
      <c r="B436" s="38" t="s">
        <v>36</v>
      </c>
      <c r="C436" s="39" t="s">
        <v>249</v>
      </c>
      <c r="D436" s="50">
        <v>0.35899999999999999</v>
      </c>
      <c r="E436" s="50">
        <v>0</v>
      </c>
      <c r="F436" s="50">
        <f>ROUNDDOWN(D436*E436, 0)</f>
        <v>0</v>
      </c>
      <c r="G436" s="50"/>
      <c r="H436" s="50">
        <f>ROUNDDOWN(D436*G436, 0)</f>
        <v>0</v>
      </c>
      <c r="I436" s="50">
        <v>0</v>
      </c>
      <c r="J436" s="50">
        <f>ROUNDDOWN(D436*I436, 0)</f>
        <v>0</v>
      </c>
      <c r="K436" s="50">
        <f>F436+H436+J436</f>
        <v>0</v>
      </c>
      <c r="L436" s="42"/>
      <c r="N436" s="1" t="s">
        <v>280</v>
      </c>
      <c r="O436" s="1" t="s">
        <v>281</v>
      </c>
      <c r="P436">
        <v>1</v>
      </c>
    </row>
    <row r="437" spans="1:16" ht="20.100000000000001" customHeight="1">
      <c r="A437" s="38" t="s">
        <v>248</v>
      </c>
      <c r="B437" s="38" t="s">
        <v>37</v>
      </c>
      <c r="C437" s="39" t="s">
        <v>249</v>
      </c>
      <c r="D437" s="50">
        <v>0.23899999999999999</v>
      </c>
      <c r="E437" s="50">
        <v>0</v>
      </c>
      <c r="F437" s="50">
        <f>ROUNDDOWN(D437*E437, 0)</f>
        <v>0</v>
      </c>
      <c r="G437" s="50"/>
      <c r="H437" s="50">
        <f>ROUNDDOWN(D437*G437, 0)</f>
        <v>0</v>
      </c>
      <c r="I437" s="50">
        <v>0</v>
      </c>
      <c r="J437" s="50">
        <f>ROUNDDOWN(D437*I437, 0)</f>
        <v>0</v>
      </c>
      <c r="K437" s="50">
        <f>F437+H437+J437</f>
        <v>0</v>
      </c>
      <c r="L437" s="42"/>
      <c r="N437" s="1" t="s">
        <v>280</v>
      </c>
      <c r="O437" s="1" t="s">
        <v>281</v>
      </c>
      <c r="P437">
        <v>1</v>
      </c>
    </row>
    <row r="438" spans="1:16" ht="20.100000000000001" customHeight="1">
      <c r="A438" s="45" t="s">
        <v>48</v>
      </c>
      <c r="B438" s="46"/>
      <c r="C438" s="47"/>
      <c r="D438" s="51"/>
      <c r="E438" s="51"/>
      <c r="F438" s="51">
        <f>ROUNDDOWN(SUMIF(P436:P437, "1", F436:F437), 0)</f>
        <v>0</v>
      </c>
      <c r="G438" s="51"/>
      <c r="H438" s="51">
        <f>ROUNDDOWN(SUMIF(P436:P437, "1", H436:H437), 0)</f>
        <v>0</v>
      </c>
      <c r="I438" s="51"/>
      <c r="J438" s="51">
        <f>ROUNDDOWN(SUMIF(P436:P437, "1", J436:J437), 0)</f>
        <v>0</v>
      </c>
      <c r="K438" s="51">
        <f>F438+H438+J438</f>
        <v>0</v>
      </c>
      <c r="L438" s="46"/>
    </row>
    <row r="439" spans="1:16" ht="20.100000000000001" customHeight="1">
      <c r="A439" s="42"/>
      <c r="B439" s="42"/>
      <c r="C439" s="43"/>
      <c r="D439" s="50"/>
      <c r="E439" s="50"/>
      <c r="F439" s="50"/>
      <c r="G439" s="50"/>
      <c r="H439" s="50"/>
      <c r="I439" s="50"/>
      <c r="J439" s="50"/>
      <c r="K439" s="50"/>
      <c r="L439" s="42"/>
    </row>
    <row r="440" spans="1:16" ht="20.100000000000001" customHeight="1">
      <c r="A440" s="131" t="s">
        <v>384</v>
      </c>
      <c r="B440" s="132"/>
      <c r="C440" s="132"/>
      <c r="D440" s="133"/>
      <c r="E440" s="133"/>
      <c r="F440" s="133"/>
      <c r="G440" s="133"/>
      <c r="H440" s="133"/>
      <c r="I440" s="133"/>
      <c r="J440" s="133"/>
      <c r="K440" s="133"/>
      <c r="L440" s="44"/>
    </row>
    <row r="441" spans="1:16" ht="20.100000000000001" customHeight="1">
      <c r="A441" s="38" t="s">
        <v>248</v>
      </c>
      <c r="B441" s="38" t="s">
        <v>36</v>
      </c>
      <c r="C441" s="39" t="s">
        <v>249</v>
      </c>
      <c r="D441" s="50">
        <v>0.312</v>
      </c>
      <c r="E441" s="50">
        <v>0</v>
      </c>
      <c r="F441" s="50">
        <f>ROUNDDOWN(D441*E441, 0)</f>
        <v>0</v>
      </c>
      <c r="G441" s="50"/>
      <c r="H441" s="50">
        <f>ROUNDDOWN(D441*G441, 0)</f>
        <v>0</v>
      </c>
      <c r="I441" s="50">
        <v>0</v>
      </c>
      <c r="J441" s="50">
        <f>ROUNDDOWN(D441*I441, 0)</f>
        <v>0</v>
      </c>
      <c r="K441" s="50">
        <f>F441+H441+J441</f>
        <v>0</v>
      </c>
      <c r="L441" s="42"/>
      <c r="N441" s="1" t="s">
        <v>280</v>
      </c>
      <c r="O441" s="1" t="s">
        <v>281</v>
      </c>
      <c r="P441">
        <v>1</v>
      </c>
    </row>
    <row r="442" spans="1:16" ht="20.100000000000001" customHeight="1">
      <c r="A442" s="38" t="s">
        <v>248</v>
      </c>
      <c r="B442" s="38" t="s">
        <v>37</v>
      </c>
      <c r="C442" s="39" t="s">
        <v>249</v>
      </c>
      <c r="D442" s="50">
        <v>0.20799999999999999</v>
      </c>
      <c r="E442" s="50">
        <v>0</v>
      </c>
      <c r="F442" s="50">
        <f>ROUNDDOWN(D442*E442, 0)</f>
        <v>0</v>
      </c>
      <c r="G442" s="50"/>
      <c r="H442" s="50">
        <f>ROUNDDOWN(D442*G442, 0)</f>
        <v>0</v>
      </c>
      <c r="I442" s="50">
        <v>0</v>
      </c>
      <c r="J442" s="50">
        <f>ROUNDDOWN(D442*I442, 0)</f>
        <v>0</v>
      </c>
      <c r="K442" s="50">
        <f>F442+H442+J442</f>
        <v>0</v>
      </c>
      <c r="L442" s="42"/>
      <c r="N442" s="1" t="s">
        <v>280</v>
      </c>
      <c r="O442" s="1" t="s">
        <v>281</v>
      </c>
      <c r="P442">
        <v>1</v>
      </c>
    </row>
    <row r="443" spans="1:16" ht="20.100000000000001" customHeight="1">
      <c r="A443" s="45" t="s">
        <v>48</v>
      </c>
      <c r="B443" s="46"/>
      <c r="C443" s="47"/>
      <c r="D443" s="51"/>
      <c r="E443" s="51"/>
      <c r="F443" s="51">
        <f>ROUNDDOWN(SUMIF(P441:P442, "1", F441:F442), 0)</f>
        <v>0</v>
      </c>
      <c r="G443" s="51"/>
      <c r="H443" s="51">
        <f>ROUNDDOWN(SUMIF(P441:P442, "1", H441:H442), 0)</f>
        <v>0</v>
      </c>
      <c r="I443" s="51"/>
      <c r="J443" s="51">
        <f>ROUNDDOWN(SUMIF(P441:P442, "1", J441:J442), 0)</f>
        <v>0</v>
      </c>
      <c r="K443" s="51">
        <f>F443+H443+J443</f>
        <v>0</v>
      </c>
      <c r="L443" s="46"/>
    </row>
    <row r="444" spans="1:16" ht="20.100000000000001" customHeight="1">
      <c r="A444" s="42"/>
      <c r="B444" s="42"/>
      <c r="C444" s="43"/>
      <c r="D444" s="50"/>
      <c r="E444" s="50"/>
      <c r="F444" s="50"/>
      <c r="G444" s="50"/>
      <c r="H444" s="50"/>
      <c r="I444" s="50"/>
      <c r="J444" s="50"/>
      <c r="K444" s="50"/>
      <c r="L444" s="42"/>
    </row>
    <row r="445" spans="1:16" ht="20.100000000000001" customHeight="1">
      <c r="A445" s="131" t="s">
        <v>385</v>
      </c>
      <c r="B445" s="132"/>
      <c r="C445" s="132"/>
      <c r="D445" s="133"/>
      <c r="E445" s="133"/>
      <c r="F445" s="133"/>
      <c r="G445" s="133"/>
      <c r="H445" s="133"/>
      <c r="I445" s="133"/>
      <c r="J445" s="133"/>
      <c r="K445" s="133"/>
      <c r="L445" s="44"/>
    </row>
    <row r="446" spans="1:16" ht="20.100000000000001" customHeight="1">
      <c r="A446" s="38" t="s">
        <v>248</v>
      </c>
      <c r="B446" s="38" t="s">
        <v>36</v>
      </c>
      <c r="C446" s="39" t="s">
        <v>249</v>
      </c>
      <c r="D446" s="50">
        <v>0.54500000000000004</v>
      </c>
      <c r="E446" s="50">
        <v>0</v>
      </c>
      <c r="F446" s="50">
        <f>ROUNDDOWN(D446*E446, 0)</f>
        <v>0</v>
      </c>
      <c r="G446" s="50"/>
      <c r="H446" s="50">
        <f>ROUNDDOWN(D446*G446, 0)</f>
        <v>0</v>
      </c>
      <c r="I446" s="50">
        <v>0</v>
      </c>
      <c r="J446" s="50">
        <f>ROUNDDOWN(D446*I446, 0)</f>
        <v>0</v>
      </c>
      <c r="K446" s="50">
        <f>F446+H446+J446</f>
        <v>0</v>
      </c>
      <c r="L446" s="42"/>
      <c r="N446" s="1" t="s">
        <v>280</v>
      </c>
      <c r="O446" s="1" t="s">
        <v>281</v>
      </c>
      <c r="P446">
        <v>1</v>
      </c>
    </row>
    <row r="447" spans="1:16" ht="20.100000000000001" customHeight="1">
      <c r="A447" s="38" t="s">
        <v>248</v>
      </c>
      <c r="B447" s="38" t="s">
        <v>37</v>
      </c>
      <c r="C447" s="39" t="s">
        <v>249</v>
      </c>
      <c r="D447" s="50">
        <v>0.36299999999999999</v>
      </c>
      <c r="E447" s="50">
        <v>0</v>
      </c>
      <c r="F447" s="50">
        <f>ROUNDDOWN(D447*E447, 0)</f>
        <v>0</v>
      </c>
      <c r="G447" s="50"/>
      <c r="H447" s="50">
        <f>ROUNDDOWN(D447*G447, 0)</f>
        <v>0</v>
      </c>
      <c r="I447" s="50">
        <v>0</v>
      </c>
      <c r="J447" s="50">
        <f>ROUNDDOWN(D447*I447, 0)</f>
        <v>0</v>
      </c>
      <c r="K447" s="50">
        <f>F447+H447+J447</f>
        <v>0</v>
      </c>
      <c r="L447" s="42"/>
      <c r="N447" s="1" t="s">
        <v>280</v>
      </c>
      <c r="O447" s="1" t="s">
        <v>281</v>
      </c>
      <c r="P447">
        <v>1</v>
      </c>
    </row>
    <row r="448" spans="1:16" ht="20.100000000000001" customHeight="1">
      <c r="A448" s="45" t="s">
        <v>48</v>
      </c>
      <c r="B448" s="46"/>
      <c r="C448" s="47"/>
      <c r="D448" s="51"/>
      <c r="E448" s="51"/>
      <c r="F448" s="51">
        <f>ROUNDDOWN(SUMIF(P446:P447, "1", F446:F447), 0)</f>
        <v>0</v>
      </c>
      <c r="G448" s="51"/>
      <c r="H448" s="51">
        <f>ROUNDDOWN(SUMIF(P446:P447, "1", H446:H447), 0)</f>
        <v>0</v>
      </c>
      <c r="I448" s="51"/>
      <c r="J448" s="51">
        <f>ROUNDDOWN(SUMIF(P446:P447, "1", J446:J447), 0)</f>
        <v>0</v>
      </c>
      <c r="K448" s="51">
        <f>F448+H448+J448</f>
        <v>0</v>
      </c>
      <c r="L448" s="46"/>
    </row>
    <row r="449" spans="1:16" ht="20.100000000000001" customHeight="1">
      <c r="A449" s="42"/>
      <c r="B449" s="42"/>
      <c r="C449" s="43"/>
      <c r="D449" s="50"/>
      <c r="E449" s="50"/>
      <c r="F449" s="50"/>
      <c r="G449" s="50"/>
      <c r="H449" s="50"/>
      <c r="I449" s="50"/>
      <c r="J449" s="50"/>
      <c r="K449" s="50"/>
      <c r="L449" s="42"/>
    </row>
    <row r="450" spans="1:16" ht="20.100000000000001" customHeight="1">
      <c r="A450" s="131" t="s">
        <v>386</v>
      </c>
      <c r="B450" s="132"/>
      <c r="C450" s="132"/>
      <c r="D450" s="133"/>
      <c r="E450" s="133"/>
      <c r="F450" s="133"/>
      <c r="G450" s="133"/>
      <c r="H450" s="133"/>
      <c r="I450" s="133"/>
      <c r="J450" s="133"/>
      <c r="K450" s="133"/>
      <c r="L450" s="44"/>
    </row>
    <row r="451" spans="1:16" ht="20.100000000000001" customHeight="1">
      <c r="A451" s="38" t="s">
        <v>248</v>
      </c>
      <c r="B451" s="38" t="s">
        <v>36</v>
      </c>
      <c r="C451" s="39" t="s">
        <v>249</v>
      </c>
      <c r="D451" s="50">
        <v>0.54500000000000004</v>
      </c>
      <c r="E451" s="50">
        <v>0</v>
      </c>
      <c r="F451" s="50">
        <f>ROUNDDOWN(D451*E451, 0)</f>
        <v>0</v>
      </c>
      <c r="G451" s="50"/>
      <c r="H451" s="50">
        <f>ROUNDDOWN(D451*G451, 0)</f>
        <v>0</v>
      </c>
      <c r="I451" s="50">
        <v>0</v>
      </c>
      <c r="J451" s="50">
        <f>ROUNDDOWN(D451*I451, 0)</f>
        <v>0</v>
      </c>
      <c r="K451" s="50">
        <f>F451+H451+J451</f>
        <v>0</v>
      </c>
      <c r="L451" s="42"/>
      <c r="N451" s="1" t="s">
        <v>280</v>
      </c>
      <c r="O451" s="1" t="s">
        <v>281</v>
      </c>
      <c r="P451">
        <v>1</v>
      </c>
    </row>
    <row r="452" spans="1:16" ht="20.100000000000001" customHeight="1">
      <c r="A452" s="38" t="s">
        <v>248</v>
      </c>
      <c r="B452" s="38" t="s">
        <v>37</v>
      </c>
      <c r="C452" s="39" t="s">
        <v>249</v>
      </c>
      <c r="D452" s="50">
        <v>0.36299999999999999</v>
      </c>
      <c r="E452" s="50">
        <v>0</v>
      </c>
      <c r="F452" s="50">
        <f>ROUNDDOWN(D452*E452, 0)</f>
        <v>0</v>
      </c>
      <c r="G452" s="50"/>
      <c r="H452" s="50">
        <f>ROUNDDOWN(D452*G452, 0)</f>
        <v>0</v>
      </c>
      <c r="I452" s="50">
        <v>0</v>
      </c>
      <c r="J452" s="50">
        <f>ROUNDDOWN(D452*I452, 0)</f>
        <v>0</v>
      </c>
      <c r="K452" s="50">
        <f>F452+H452+J452</f>
        <v>0</v>
      </c>
      <c r="L452" s="42"/>
      <c r="N452" s="1" t="s">
        <v>280</v>
      </c>
      <c r="O452" s="1" t="s">
        <v>281</v>
      </c>
      <c r="P452">
        <v>1</v>
      </c>
    </row>
    <row r="453" spans="1:16" ht="20.100000000000001" customHeight="1">
      <c r="A453" s="45" t="s">
        <v>48</v>
      </c>
      <c r="B453" s="46"/>
      <c r="C453" s="47"/>
      <c r="D453" s="51"/>
      <c r="E453" s="51"/>
      <c r="F453" s="51">
        <f>ROUNDDOWN(SUMIF(P451:P452, "1", F451:F452), 0)</f>
        <v>0</v>
      </c>
      <c r="G453" s="51"/>
      <c r="H453" s="51">
        <f>ROUNDDOWN(SUMIF(P451:P452, "1", H451:H452), 0)</f>
        <v>0</v>
      </c>
      <c r="I453" s="51"/>
      <c r="J453" s="51">
        <f>ROUNDDOWN(SUMIF(P451:P452, "1", J451:J452), 0)</f>
        <v>0</v>
      </c>
      <c r="K453" s="51">
        <f>F453+H453+J453</f>
        <v>0</v>
      </c>
      <c r="L453" s="46"/>
    </row>
    <row r="454" spans="1:16" ht="20.100000000000001" customHeight="1">
      <c r="A454" s="42"/>
      <c r="B454" s="42"/>
      <c r="C454" s="43"/>
      <c r="D454" s="50"/>
      <c r="E454" s="50"/>
      <c r="F454" s="50"/>
      <c r="G454" s="50"/>
      <c r="H454" s="50"/>
      <c r="I454" s="50"/>
      <c r="J454" s="50"/>
      <c r="K454" s="50"/>
      <c r="L454" s="42"/>
    </row>
    <row r="455" spans="1:16" ht="20.100000000000001" customHeight="1">
      <c r="A455" s="131" t="s">
        <v>387</v>
      </c>
      <c r="B455" s="132"/>
      <c r="C455" s="132"/>
      <c r="D455" s="133"/>
      <c r="E455" s="133"/>
      <c r="F455" s="133"/>
      <c r="G455" s="133"/>
      <c r="H455" s="133"/>
      <c r="I455" s="133"/>
      <c r="J455" s="133"/>
      <c r="K455" s="133"/>
      <c r="L455" s="44"/>
    </row>
    <row r="456" spans="1:16" ht="20.100000000000001" customHeight="1">
      <c r="A456" s="38" t="s">
        <v>222</v>
      </c>
      <c r="B456" s="38" t="s">
        <v>63</v>
      </c>
      <c r="C456" s="39" t="s">
        <v>64</v>
      </c>
      <c r="D456" s="50">
        <v>1</v>
      </c>
      <c r="E456" s="50"/>
      <c r="F456" s="50"/>
      <c r="G456" s="50">
        <v>0</v>
      </c>
      <c r="H456" s="50">
        <f>ROUNDDOWN(D456*G456, 0)</f>
        <v>0</v>
      </c>
      <c r="I456" s="50">
        <v>0</v>
      </c>
      <c r="J456" s="50">
        <f>ROUNDDOWN(D456*I456, 0)</f>
        <v>0</v>
      </c>
      <c r="K456" s="50">
        <f>F456+H456+J456</f>
        <v>0</v>
      </c>
      <c r="L456" s="42"/>
      <c r="N456" s="1" t="s">
        <v>0</v>
      </c>
      <c r="O456" s="1" t="s">
        <v>281</v>
      </c>
      <c r="P456">
        <v>1</v>
      </c>
    </row>
    <row r="457" spans="1:16" ht="20.100000000000001" customHeight="1">
      <c r="A457" s="38" t="s">
        <v>151</v>
      </c>
      <c r="B457" s="38" t="s">
        <v>152</v>
      </c>
      <c r="C457" s="39" t="s">
        <v>64</v>
      </c>
      <c r="D457" s="50">
        <v>1</v>
      </c>
      <c r="E457" s="50"/>
      <c r="F457" s="50"/>
      <c r="G457" s="50">
        <v>0</v>
      </c>
      <c r="H457" s="50">
        <f>ROUNDDOWN(D457*G457, 0)</f>
        <v>0</v>
      </c>
      <c r="I457" s="50">
        <v>0</v>
      </c>
      <c r="J457" s="50">
        <f>ROUNDDOWN(D457*I457, 0)</f>
        <v>0</v>
      </c>
      <c r="K457" s="50">
        <f>F457+H457+J457</f>
        <v>0</v>
      </c>
      <c r="L457" s="42"/>
      <c r="N457" s="1" t="s">
        <v>0</v>
      </c>
      <c r="O457" s="1" t="s">
        <v>281</v>
      </c>
      <c r="P457">
        <v>1</v>
      </c>
    </row>
    <row r="458" spans="1:16" ht="20.100000000000001" customHeight="1">
      <c r="A458" s="38" t="s">
        <v>201</v>
      </c>
      <c r="B458" s="38" t="s">
        <v>202</v>
      </c>
      <c r="C458" s="39" t="s">
        <v>64</v>
      </c>
      <c r="D458" s="50">
        <v>1</v>
      </c>
      <c r="E458" s="50"/>
      <c r="F458" s="50"/>
      <c r="G458" s="50">
        <v>0</v>
      </c>
      <c r="H458" s="50">
        <f>ROUNDDOWN(D458*G458, 0)</f>
        <v>0</v>
      </c>
      <c r="I458" s="50">
        <v>0</v>
      </c>
      <c r="J458" s="50">
        <f>ROUNDDOWN(D458*I458, 0)</f>
        <v>0</v>
      </c>
      <c r="K458" s="50">
        <f>F458+H458+J458</f>
        <v>0</v>
      </c>
      <c r="L458" s="42"/>
      <c r="N458" s="1" t="s">
        <v>0</v>
      </c>
      <c r="O458" s="1" t="s">
        <v>281</v>
      </c>
      <c r="P458">
        <v>1</v>
      </c>
    </row>
    <row r="459" spans="1:16" ht="20.100000000000001" customHeight="1">
      <c r="A459" s="45" t="s">
        <v>48</v>
      </c>
      <c r="B459" s="46"/>
      <c r="C459" s="47"/>
      <c r="D459" s="51"/>
      <c r="E459" s="51"/>
      <c r="F459" s="51">
        <f>ROUNDDOWN(SUMIF(P456:P458, "1", F456:F458), 0)</f>
        <v>0</v>
      </c>
      <c r="G459" s="51"/>
      <c r="H459" s="51">
        <f>ROUNDDOWN(SUMIF(P456:P458, "1", H456:H458), 0)</f>
        <v>0</v>
      </c>
      <c r="I459" s="51"/>
      <c r="J459" s="51">
        <f>ROUNDDOWN(SUMIF(P456:P458, "1", J456:J458), 0)</f>
        <v>0</v>
      </c>
      <c r="K459" s="51">
        <f>F459+H459+J459</f>
        <v>0</v>
      </c>
      <c r="L459" s="46"/>
    </row>
    <row r="460" spans="1:16" ht="20.100000000000001" customHeight="1">
      <c r="A460" s="42"/>
      <c r="B460" s="42"/>
      <c r="C460" s="43"/>
      <c r="D460" s="50"/>
      <c r="E460" s="50"/>
      <c r="F460" s="50"/>
      <c r="G460" s="50"/>
      <c r="H460" s="50"/>
      <c r="I460" s="50"/>
      <c r="J460" s="50"/>
      <c r="K460" s="50"/>
      <c r="L460" s="42"/>
    </row>
    <row r="461" spans="1:16" ht="20.100000000000001" customHeight="1">
      <c r="A461" s="131" t="s">
        <v>388</v>
      </c>
      <c r="B461" s="132"/>
      <c r="C461" s="132"/>
      <c r="D461" s="133"/>
      <c r="E461" s="133"/>
      <c r="F461" s="133"/>
      <c r="G461" s="133"/>
      <c r="H461" s="133"/>
      <c r="I461" s="133"/>
      <c r="J461" s="133"/>
      <c r="K461" s="133"/>
      <c r="L461" s="44"/>
    </row>
    <row r="462" spans="1:16" ht="20.100000000000001" customHeight="1">
      <c r="A462" s="38" t="s">
        <v>222</v>
      </c>
      <c r="B462" s="38" t="s">
        <v>98</v>
      </c>
      <c r="C462" s="39" t="s">
        <v>64</v>
      </c>
      <c r="D462" s="50">
        <v>1</v>
      </c>
      <c r="E462" s="50"/>
      <c r="F462" s="50"/>
      <c r="G462" s="50">
        <v>0</v>
      </c>
      <c r="H462" s="50">
        <f>ROUNDDOWN(D462*G462, 0)</f>
        <v>0</v>
      </c>
      <c r="I462" s="50">
        <v>0</v>
      </c>
      <c r="J462" s="50">
        <f>ROUNDDOWN(D462*I462, 0)</f>
        <v>0</v>
      </c>
      <c r="K462" s="50">
        <f>F462+H462+J462</f>
        <v>0</v>
      </c>
      <c r="L462" s="42"/>
      <c r="N462" s="1" t="s">
        <v>0</v>
      </c>
      <c r="O462" s="1" t="s">
        <v>281</v>
      </c>
      <c r="P462">
        <v>1</v>
      </c>
    </row>
    <row r="463" spans="1:16" ht="20.100000000000001" customHeight="1">
      <c r="A463" s="38" t="s">
        <v>151</v>
      </c>
      <c r="B463" s="38" t="s">
        <v>152</v>
      </c>
      <c r="C463" s="39" t="s">
        <v>64</v>
      </c>
      <c r="D463" s="50">
        <v>1</v>
      </c>
      <c r="E463" s="50"/>
      <c r="F463" s="50"/>
      <c r="G463" s="50">
        <v>0</v>
      </c>
      <c r="H463" s="50">
        <f>ROUNDDOWN(D463*G463, 0)</f>
        <v>0</v>
      </c>
      <c r="I463" s="50">
        <v>0</v>
      </c>
      <c r="J463" s="50">
        <f>ROUNDDOWN(D463*I463, 0)</f>
        <v>0</v>
      </c>
      <c r="K463" s="50">
        <f>F463+H463+J463</f>
        <v>0</v>
      </c>
      <c r="L463" s="42"/>
      <c r="N463" s="1" t="s">
        <v>0</v>
      </c>
      <c r="O463" s="1" t="s">
        <v>281</v>
      </c>
      <c r="P463">
        <v>1</v>
      </c>
    </row>
    <row r="464" spans="1:16" ht="20.100000000000001" customHeight="1">
      <c r="A464" s="38" t="s">
        <v>201</v>
      </c>
      <c r="B464" s="38" t="s">
        <v>202</v>
      </c>
      <c r="C464" s="39" t="s">
        <v>64</v>
      </c>
      <c r="D464" s="50">
        <v>1</v>
      </c>
      <c r="E464" s="50"/>
      <c r="F464" s="50"/>
      <c r="G464" s="50">
        <v>0</v>
      </c>
      <c r="H464" s="50">
        <f>ROUNDDOWN(D464*G464, 0)</f>
        <v>0</v>
      </c>
      <c r="I464" s="50">
        <v>0</v>
      </c>
      <c r="J464" s="50">
        <f>ROUNDDOWN(D464*I464, 0)</f>
        <v>0</v>
      </c>
      <c r="K464" s="50">
        <f>F464+H464+J464</f>
        <v>0</v>
      </c>
      <c r="L464" s="42"/>
      <c r="N464" s="1" t="s">
        <v>0</v>
      </c>
      <c r="O464" s="1" t="s">
        <v>281</v>
      </c>
      <c r="P464">
        <v>1</v>
      </c>
    </row>
    <row r="465" spans="1:16" ht="20.100000000000001" customHeight="1">
      <c r="A465" s="45" t="s">
        <v>48</v>
      </c>
      <c r="B465" s="46"/>
      <c r="C465" s="47"/>
      <c r="D465" s="51"/>
      <c r="E465" s="51"/>
      <c r="F465" s="51">
        <f>ROUNDDOWN(SUMIF(P462:P464, "1", F462:F464), 0)</f>
        <v>0</v>
      </c>
      <c r="G465" s="51"/>
      <c r="H465" s="51">
        <f>ROUNDDOWN(SUMIF(P462:P464, "1", H462:H464), 0)</f>
        <v>0</v>
      </c>
      <c r="I465" s="51"/>
      <c r="J465" s="51">
        <f>ROUNDDOWN(SUMIF(P462:P464, "1", J462:J464), 0)</f>
        <v>0</v>
      </c>
      <c r="K465" s="51">
        <f>F465+H465+J465</f>
        <v>0</v>
      </c>
      <c r="L465" s="46"/>
    </row>
    <row r="466" spans="1:16" ht="20.100000000000001" customHeight="1">
      <c r="A466" s="42"/>
      <c r="B466" s="42"/>
      <c r="C466" s="43"/>
      <c r="D466" s="50"/>
      <c r="E466" s="50"/>
      <c r="F466" s="50"/>
      <c r="G466" s="50"/>
      <c r="H466" s="50"/>
      <c r="I466" s="50"/>
      <c r="J466" s="50"/>
      <c r="K466" s="50"/>
      <c r="L466" s="42"/>
    </row>
    <row r="467" spans="1:16" ht="20.100000000000001" customHeight="1">
      <c r="A467" s="131" t="s">
        <v>389</v>
      </c>
      <c r="B467" s="132"/>
      <c r="C467" s="132"/>
      <c r="D467" s="133"/>
      <c r="E467" s="133"/>
      <c r="F467" s="133"/>
      <c r="G467" s="133"/>
      <c r="H467" s="133"/>
      <c r="I467" s="133"/>
      <c r="J467" s="133"/>
      <c r="K467" s="133"/>
      <c r="L467" s="44"/>
    </row>
    <row r="468" spans="1:16" ht="20.100000000000001" customHeight="1">
      <c r="A468" s="38" t="s">
        <v>222</v>
      </c>
      <c r="B468" s="38" t="s">
        <v>66</v>
      </c>
      <c r="C468" s="39" t="s">
        <v>64</v>
      </c>
      <c r="D468" s="50">
        <v>1</v>
      </c>
      <c r="E468" s="50"/>
      <c r="F468" s="50"/>
      <c r="G468" s="50">
        <v>0</v>
      </c>
      <c r="H468" s="50">
        <f>ROUNDDOWN(D468*G468, 0)</f>
        <v>0</v>
      </c>
      <c r="I468" s="50">
        <v>0</v>
      </c>
      <c r="J468" s="50">
        <f>ROUNDDOWN(D468*I468, 0)</f>
        <v>0</v>
      </c>
      <c r="K468" s="50">
        <f>F468+H468+J468</f>
        <v>0</v>
      </c>
      <c r="L468" s="42"/>
      <c r="N468" s="1" t="s">
        <v>0</v>
      </c>
      <c r="O468" s="1" t="s">
        <v>281</v>
      </c>
      <c r="P468">
        <v>1</v>
      </c>
    </row>
    <row r="469" spans="1:16" ht="20.100000000000001" customHeight="1">
      <c r="A469" s="38" t="s">
        <v>151</v>
      </c>
      <c r="B469" s="38" t="s">
        <v>152</v>
      </c>
      <c r="C469" s="39" t="s">
        <v>64</v>
      </c>
      <c r="D469" s="50">
        <v>1</v>
      </c>
      <c r="E469" s="50"/>
      <c r="F469" s="50"/>
      <c r="G469" s="50">
        <v>0</v>
      </c>
      <c r="H469" s="50">
        <f>ROUNDDOWN(D469*G469, 0)</f>
        <v>0</v>
      </c>
      <c r="I469" s="50">
        <v>0</v>
      </c>
      <c r="J469" s="50">
        <f>ROUNDDOWN(D469*I469, 0)</f>
        <v>0</v>
      </c>
      <c r="K469" s="50">
        <f>F469+H469+J469</f>
        <v>0</v>
      </c>
      <c r="L469" s="42"/>
      <c r="N469" s="1" t="s">
        <v>0</v>
      </c>
      <c r="O469" s="1" t="s">
        <v>281</v>
      </c>
      <c r="P469">
        <v>1</v>
      </c>
    </row>
    <row r="470" spans="1:16" ht="20.100000000000001" customHeight="1">
      <c r="A470" s="38" t="s">
        <v>201</v>
      </c>
      <c r="B470" s="38" t="s">
        <v>202</v>
      </c>
      <c r="C470" s="39" t="s">
        <v>64</v>
      </c>
      <c r="D470" s="50">
        <v>1</v>
      </c>
      <c r="E470" s="50"/>
      <c r="F470" s="50"/>
      <c r="G470" s="50">
        <v>0</v>
      </c>
      <c r="H470" s="50">
        <f>ROUNDDOWN(D470*G470, 0)</f>
        <v>0</v>
      </c>
      <c r="I470" s="50">
        <v>0</v>
      </c>
      <c r="J470" s="50">
        <f>ROUNDDOWN(D470*I470, 0)</f>
        <v>0</v>
      </c>
      <c r="K470" s="50">
        <f>F470+H470+J470</f>
        <v>0</v>
      </c>
      <c r="L470" s="42"/>
      <c r="N470" s="1" t="s">
        <v>0</v>
      </c>
      <c r="O470" s="1" t="s">
        <v>281</v>
      </c>
      <c r="P470">
        <v>1</v>
      </c>
    </row>
    <row r="471" spans="1:16" ht="20.100000000000001" customHeight="1">
      <c r="A471" s="45" t="s">
        <v>48</v>
      </c>
      <c r="B471" s="46"/>
      <c r="C471" s="47"/>
      <c r="D471" s="51"/>
      <c r="E471" s="51"/>
      <c r="F471" s="51">
        <f>ROUNDDOWN(SUMIF(P468:P470, "1", F468:F470), 0)</f>
        <v>0</v>
      </c>
      <c r="G471" s="51"/>
      <c r="H471" s="51">
        <f>ROUNDDOWN(SUMIF(P468:P470, "1", H468:H470), 0)</f>
        <v>0</v>
      </c>
      <c r="I471" s="51"/>
      <c r="J471" s="51">
        <f>ROUNDDOWN(SUMIF(P468:P470, "1", J468:J470), 0)</f>
        <v>0</v>
      </c>
      <c r="K471" s="51">
        <f>F471+H471+J471</f>
        <v>0</v>
      </c>
      <c r="L471" s="46"/>
    </row>
    <row r="472" spans="1:16" ht="20.100000000000001" customHeight="1">
      <c r="A472" s="42"/>
      <c r="B472" s="42"/>
      <c r="C472" s="43"/>
      <c r="D472" s="50"/>
      <c r="E472" s="50"/>
      <c r="F472" s="50"/>
      <c r="G472" s="50"/>
      <c r="H472" s="50"/>
      <c r="I472" s="50"/>
      <c r="J472" s="50"/>
      <c r="K472" s="50"/>
      <c r="L472" s="42"/>
    </row>
    <row r="473" spans="1:16" ht="20.100000000000001" customHeight="1">
      <c r="A473" s="131" t="s">
        <v>390</v>
      </c>
      <c r="B473" s="132"/>
      <c r="C473" s="132"/>
      <c r="D473" s="133"/>
      <c r="E473" s="133"/>
      <c r="F473" s="133"/>
      <c r="G473" s="133"/>
      <c r="H473" s="133"/>
      <c r="I473" s="133"/>
      <c r="J473" s="133"/>
      <c r="K473" s="133"/>
      <c r="L473" s="44"/>
    </row>
    <row r="474" spans="1:16" ht="20.100000000000001" customHeight="1">
      <c r="A474" s="38" t="s">
        <v>222</v>
      </c>
      <c r="B474" s="38" t="s">
        <v>223</v>
      </c>
      <c r="C474" s="39" t="s">
        <v>64</v>
      </c>
      <c r="D474" s="50">
        <v>1</v>
      </c>
      <c r="E474" s="50"/>
      <c r="F474" s="50"/>
      <c r="G474" s="50">
        <v>0</v>
      </c>
      <c r="H474" s="50">
        <f>ROUNDDOWN(D474*G474, 0)</f>
        <v>0</v>
      </c>
      <c r="I474" s="50">
        <v>0</v>
      </c>
      <c r="J474" s="50">
        <f>ROUNDDOWN(D474*I474, 0)</f>
        <v>0</v>
      </c>
      <c r="K474" s="50">
        <f>F474+H474+J474</f>
        <v>0</v>
      </c>
      <c r="L474" s="42"/>
      <c r="N474" s="1" t="s">
        <v>0</v>
      </c>
      <c r="O474" s="1" t="s">
        <v>281</v>
      </c>
      <c r="P474">
        <v>1</v>
      </c>
    </row>
    <row r="475" spans="1:16" ht="20.100000000000001" customHeight="1">
      <c r="A475" s="38" t="s">
        <v>151</v>
      </c>
      <c r="B475" s="38" t="s">
        <v>153</v>
      </c>
      <c r="C475" s="39" t="s">
        <v>64</v>
      </c>
      <c r="D475" s="50">
        <v>1</v>
      </c>
      <c r="E475" s="50"/>
      <c r="F475" s="50"/>
      <c r="G475" s="50">
        <v>0</v>
      </c>
      <c r="H475" s="50">
        <f>ROUNDDOWN(D475*G475, 0)</f>
        <v>0</v>
      </c>
      <c r="I475" s="50">
        <v>0</v>
      </c>
      <c r="J475" s="50">
        <f>ROUNDDOWN(D475*I475, 0)</f>
        <v>0</v>
      </c>
      <c r="K475" s="50">
        <f>F475+H475+J475</f>
        <v>0</v>
      </c>
      <c r="L475" s="42"/>
      <c r="N475" s="1" t="s">
        <v>0</v>
      </c>
      <c r="O475" s="1" t="s">
        <v>281</v>
      </c>
      <c r="P475">
        <v>1</v>
      </c>
    </row>
    <row r="476" spans="1:16" ht="20.100000000000001" customHeight="1">
      <c r="A476" s="38" t="s">
        <v>201</v>
      </c>
      <c r="B476" s="38" t="s">
        <v>203</v>
      </c>
      <c r="C476" s="39" t="s">
        <v>64</v>
      </c>
      <c r="D476" s="50">
        <v>1</v>
      </c>
      <c r="E476" s="50"/>
      <c r="F476" s="50"/>
      <c r="G476" s="50">
        <v>0</v>
      </c>
      <c r="H476" s="50">
        <f>ROUNDDOWN(D476*G476, 0)</f>
        <v>0</v>
      </c>
      <c r="I476" s="50">
        <v>0</v>
      </c>
      <c r="J476" s="50">
        <f>ROUNDDOWN(D476*I476, 0)</f>
        <v>0</v>
      </c>
      <c r="K476" s="50">
        <f>F476+H476+J476</f>
        <v>0</v>
      </c>
      <c r="L476" s="42"/>
      <c r="N476" s="1" t="s">
        <v>0</v>
      </c>
      <c r="O476" s="1" t="s">
        <v>281</v>
      </c>
      <c r="P476">
        <v>1</v>
      </c>
    </row>
    <row r="477" spans="1:16" ht="20.100000000000001" customHeight="1">
      <c r="A477" s="45" t="s">
        <v>48</v>
      </c>
      <c r="B477" s="46"/>
      <c r="C477" s="47"/>
      <c r="D477" s="51"/>
      <c r="E477" s="51"/>
      <c r="F477" s="51">
        <f>ROUNDDOWN(SUMIF(P474:P476, "1", F474:F476), 0)</f>
        <v>0</v>
      </c>
      <c r="G477" s="51"/>
      <c r="H477" s="51">
        <f>ROUNDDOWN(SUMIF(P474:P476, "1", H474:H476), 0)</f>
        <v>0</v>
      </c>
      <c r="I477" s="51"/>
      <c r="J477" s="51">
        <f>ROUNDDOWN(SUMIF(P474:P476, "1", J474:J476), 0)</f>
        <v>0</v>
      </c>
      <c r="K477" s="51">
        <f>F477+H477+J477</f>
        <v>0</v>
      </c>
      <c r="L477" s="46"/>
    </row>
    <row r="478" spans="1:16" ht="20.100000000000001" customHeight="1">
      <c r="A478" s="42"/>
      <c r="B478" s="42"/>
      <c r="C478" s="43"/>
      <c r="D478" s="50"/>
      <c r="E478" s="50"/>
      <c r="F478" s="50"/>
      <c r="G478" s="50"/>
      <c r="H478" s="50"/>
      <c r="I478" s="50"/>
      <c r="J478" s="50"/>
      <c r="K478" s="50"/>
      <c r="L478" s="42"/>
    </row>
    <row r="479" spans="1:16" ht="20.100000000000001" customHeight="1">
      <c r="A479" s="131" t="s">
        <v>391</v>
      </c>
      <c r="B479" s="132"/>
      <c r="C479" s="132"/>
      <c r="D479" s="133"/>
      <c r="E479" s="133"/>
      <c r="F479" s="133"/>
      <c r="G479" s="133"/>
      <c r="H479" s="133"/>
      <c r="I479" s="133"/>
      <c r="J479" s="133"/>
      <c r="K479" s="133"/>
      <c r="L479" s="44"/>
    </row>
    <row r="480" spans="1:16" ht="20.100000000000001" customHeight="1">
      <c r="A480" s="38" t="s">
        <v>222</v>
      </c>
      <c r="B480" s="38" t="s">
        <v>76</v>
      </c>
      <c r="C480" s="39" t="s">
        <v>64</v>
      </c>
      <c r="D480" s="50">
        <v>1</v>
      </c>
      <c r="E480" s="50"/>
      <c r="F480" s="50"/>
      <c r="G480" s="50">
        <v>0</v>
      </c>
      <c r="H480" s="50">
        <f>ROUNDDOWN(D480*G480, 0)</f>
        <v>0</v>
      </c>
      <c r="I480" s="50">
        <v>0</v>
      </c>
      <c r="J480" s="50">
        <f>ROUNDDOWN(D480*I480, 0)</f>
        <v>0</v>
      </c>
      <c r="K480" s="50">
        <f>F480+H480+J480</f>
        <v>0</v>
      </c>
      <c r="L480" s="42"/>
      <c r="N480" s="1" t="s">
        <v>0</v>
      </c>
      <c r="O480" s="1" t="s">
        <v>281</v>
      </c>
      <c r="P480">
        <v>1</v>
      </c>
    </row>
    <row r="481" spans="1:16" ht="20.100000000000001" customHeight="1">
      <c r="A481" s="38" t="s">
        <v>151</v>
      </c>
      <c r="B481" s="38" t="s">
        <v>153</v>
      </c>
      <c r="C481" s="39" t="s">
        <v>64</v>
      </c>
      <c r="D481" s="50">
        <v>1</v>
      </c>
      <c r="E481" s="50"/>
      <c r="F481" s="50"/>
      <c r="G481" s="50">
        <v>0</v>
      </c>
      <c r="H481" s="50">
        <f>ROUNDDOWN(D481*G481, 0)</f>
        <v>0</v>
      </c>
      <c r="I481" s="50">
        <v>0</v>
      </c>
      <c r="J481" s="50">
        <f>ROUNDDOWN(D481*I481, 0)</f>
        <v>0</v>
      </c>
      <c r="K481" s="50">
        <f>F481+H481+J481</f>
        <v>0</v>
      </c>
      <c r="L481" s="42"/>
      <c r="N481" s="1" t="s">
        <v>0</v>
      </c>
      <c r="O481" s="1" t="s">
        <v>281</v>
      </c>
      <c r="P481">
        <v>1</v>
      </c>
    </row>
    <row r="482" spans="1:16" ht="20.100000000000001" customHeight="1">
      <c r="A482" s="38" t="s">
        <v>201</v>
      </c>
      <c r="B482" s="38" t="s">
        <v>203</v>
      </c>
      <c r="C482" s="39" t="s">
        <v>64</v>
      </c>
      <c r="D482" s="50">
        <v>1</v>
      </c>
      <c r="E482" s="50"/>
      <c r="F482" s="50"/>
      <c r="G482" s="50">
        <v>0</v>
      </c>
      <c r="H482" s="50">
        <f>ROUNDDOWN(D482*G482, 0)</f>
        <v>0</v>
      </c>
      <c r="I482" s="50">
        <v>0</v>
      </c>
      <c r="J482" s="50">
        <f>ROUNDDOWN(D482*I482, 0)</f>
        <v>0</v>
      </c>
      <c r="K482" s="50">
        <f>F482+H482+J482</f>
        <v>0</v>
      </c>
      <c r="L482" s="42"/>
      <c r="N482" s="1" t="s">
        <v>0</v>
      </c>
      <c r="O482" s="1" t="s">
        <v>281</v>
      </c>
      <c r="P482">
        <v>1</v>
      </c>
    </row>
    <row r="483" spans="1:16" ht="20.100000000000001" customHeight="1">
      <c r="A483" s="45" t="s">
        <v>48</v>
      </c>
      <c r="B483" s="46"/>
      <c r="C483" s="47"/>
      <c r="D483" s="51"/>
      <c r="E483" s="51"/>
      <c r="F483" s="51">
        <f>ROUNDDOWN(SUMIF(P480:P482, "1", F480:F482), 0)</f>
        <v>0</v>
      </c>
      <c r="G483" s="51"/>
      <c r="H483" s="51">
        <f>ROUNDDOWN(SUMIF(P480:P482, "1", H480:H482), 0)</f>
        <v>0</v>
      </c>
      <c r="I483" s="51"/>
      <c r="J483" s="51">
        <f>ROUNDDOWN(SUMIF(P480:P482, "1", J480:J482), 0)</f>
        <v>0</v>
      </c>
      <c r="K483" s="51">
        <f>F483+H483+J483</f>
        <v>0</v>
      </c>
      <c r="L483" s="46"/>
    </row>
    <row r="484" spans="1:16" ht="20.100000000000001" customHeight="1">
      <c r="A484" s="42"/>
      <c r="B484" s="42"/>
      <c r="C484" s="43"/>
      <c r="D484" s="50"/>
      <c r="E484" s="50"/>
      <c r="F484" s="50"/>
      <c r="G484" s="50"/>
      <c r="H484" s="50"/>
      <c r="I484" s="50"/>
      <c r="J484" s="50"/>
      <c r="K484" s="50"/>
      <c r="L484" s="42"/>
    </row>
    <row r="485" spans="1:16" ht="20.100000000000001" customHeight="1">
      <c r="A485" s="131" t="s">
        <v>392</v>
      </c>
      <c r="B485" s="132"/>
      <c r="C485" s="132"/>
      <c r="D485" s="133"/>
      <c r="E485" s="133"/>
      <c r="F485" s="133"/>
      <c r="G485" s="133"/>
      <c r="H485" s="133"/>
      <c r="I485" s="133"/>
      <c r="J485" s="133"/>
      <c r="K485" s="133"/>
      <c r="L485" s="44"/>
    </row>
    <row r="486" spans="1:16" ht="20.100000000000001" customHeight="1">
      <c r="A486" s="38" t="s">
        <v>227</v>
      </c>
      <c r="B486" s="38" t="s">
        <v>228</v>
      </c>
      <c r="C486" s="39" t="s">
        <v>206</v>
      </c>
      <c r="D486" s="50">
        <v>0.25</v>
      </c>
      <c r="E486" s="50"/>
      <c r="F486" s="50"/>
      <c r="G486" s="50"/>
      <c r="H486" s="50">
        <f>ROUNDDOWN(D486*G486, 0)</f>
        <v>0</v>
      </c>
      <c r="I486" s="50">
        <v>0</v>
      </c>
      <c r="J486" s="50">
        <f>ROUNDDOWN(D486*I486, 0)</f>
        <v>0</v>
      </c>
      <c r="K486" s="50">
        <f>F486+H486+J486</f>
        <v>0</v>
      </c>
      <c r="L486" s="42"/>
      <c r="N486" s="1" t="s">
        <v>0</v>
      </c>
      <c r="O486" s="1" t="s">
        <v>281</v>
      </c>
      <c r="P486">
        <v>1</v>
      </c>
    </row>
    <row r="487" spans="1:16" ht="20.100000000000001" customHeight="1">
      <c r="A487" s="38" t="s">
        <v>204</v>
      </c>
      <c r="B487" s="38" t="s">
        <v>205</v>
      </c>
      <c r="C487" s="39" t="s">
        <v>206</v>
      </c>
      <c r="D487" s="50">
        <v>1.2E-2</v>
      </c>
      <c r="E487" s="50"/>
      <c r="F487" s="50"/>
      <c r="G487" s="50"/>
      <c r="H487" s="50">
        <f>ROUNDDOWN(D487*G487, 0)</f>
        <v>0</v>
      </c>
      <c r="I487" s="50">
        <v>0</v>
      </c>
      <c r="J487" s="50">
        <f>ROUNDDOWN(D487*I487, 0)</f>
        <v>0</v>
      </c>
      <c r="K487" s="50">
        <f>F487+H487+J487</f>
        <v>0</v>
      </c>
      <c r="L487" s="42"/>
      <c r="N487" s="1" t="s">
        <v>0</v>
      </c>
      <c r="O487" s="1" t="s">
        <v>281</v>
      </c>
      <c r="P487">
        <v>1</v>
      </c>
    </row>
    <row r="488" spans="1:16" ht="20.100000000000001" customHeight="1">
      <c r="A488" s="38" t="s">
        <v>248</v>
      </c>
      <c r="B488" s="38" t="s">
        <v>250</v>
      </c>
      <c r="C488" s="39" t="s">
        <v>249</v>
      </c>
      <c r="D488" s="50">
        <v>0.04</v>
      </c>
      <c r="E488" s="50"/>
      <c r="F488" s="50"/>
      <c r="G488" s="50"/>
      <c r="H488" s="50">
        <f>ROUNDDOWN(D488*G488, 0)</f>
        <v>0</v>
      </c>
      <c r="I488" s="50">
        <v>0</v>
      </c>
      <c r="J488" s="50">
        <f>ROUNDDOWN(D488*I488, 0)</f>
        <v>0</v>
      </c>
      <c r="K488" s="50">
        <f>F488+H488+J488</f>
        <v>0</v>
      </c>
      <c r="L488" s="42"/>
      <c r="N488" s="1" t="s">
        <v>280</v>
      </c>
      <c r="O488" s="1" t="s">
        <v>281</v>
      </c>
      <c r="P488">
        <v>1</v>
      </c>
    </row>
    <row r="489" spans="1:16" ht="20.100000000000001" customHeight="1">
      <c r="A489" s="38" t="s">
        <v>248</v>
      </c>
      <c r="B489" s="38" t="s">
        <v>37</v>
      </c>
      <c r="C489" s="39" t="s">
        <v>249</v>
      </c>
      <c r="D489" s="50">
        <v>8.0000000000000002E-3</v>
      </c>
      <c r="E489" s="50"/>
      <c r="F489" s="50"/>
      <c r="G489" s="50"/>
      <c r="H489" s="50">
        <f>ROUNDDOWN(D489*G489, 0)</f>
        <v>0</v>
      </c>
      <c r="I489" s="50">
        <v>0</v>
      </c>
      <c r="J489" s="50">
        <f>ROUNDDOWN(D489*I489, 0)</f>
        <v>0</v>
      </c>
      <c r="K489" s="50">
        <f>F489+H489+J489</f>
        <v>0</v>
      </c>
      <c r="L489" s="42"/>
      <c r="N489" s="1" t="s">
        <v>280</v>
      </c>
      <c r="O489" s="1" t="s">
        <v>281</v>
      </c>
      <c r="P489">
        <v>1</v>
      </c>
    </row>
    <row r="490" spans="1:16" ht="20.100000000000001" customHeight="1">
      <c r="A490" s="45" t="s">
        <v>48</v>
      </c>
      <c r="B490" s="46"/>
      <c r="C490" s="47"/>
      <c r="D490" s="51"/>
      <c r="E490" s="51"/>
      <c r="F490" s="51">
        <f>ROUNDDOWN(SUMIF(P486:P489, "1", F486:F489), 0)</f>
        <v>0</v>
      </c>
      <c r="G490" s="51"/>
      <c r="H490" s="51">
        <f>ROUNDDOWN(SUMIF(P486:P489, "1", H486:H489), 0)</f>
        <v>0</v>
      </c>
      <c r="I490" s="51"/>
      <c r="J490" s="51">
        <f>ROUNDDOWN(SUMIF(P486:P489, "1", J486:J489), 0)</f>
        <v>0</v>
      </c>
      <c r="K490" s="51">
        <f>F490+H490+J490</f>
        <v>0</v>
      </c>
      <c r="L490" s="46"/>
    </row>
    <row r="491" spans="1:16" ht="20.100000000000001" customHeight="1">
      <c r="A491" s="42"/>
      <c r="B491" s="42"/>
      <c r="C491" s="43"/>
      <c r="D491" s="50"/>
      <c r="E491" s="50"/>
      <c r="F491" s="50"/>
      <c r="G491" s="50"/>
      <c r="H491" s="50"/>
      <c r="I491" s="50"/>
      <c r="J491" s="50"/>
      <c r="K491" s="50"/>
      <c r="L491" s="42"/>
    </row>
    <row r="492" spans="1:16" ht="20.100000000000001" customHeight="1">
      <c r="A492" s="131" t="s">
        <v>393</v>
      </c>
      <c r="B492" s="132"/>
      <c r="C492" s="132"/>
      <c r="D492" s="133"/>
      <c r="E492" s="133"/>
      <c r="F492" s="133"/>
      <c r="G492" s="133"/>
      <c r="H492" s="133"/>
      <c r="I492" s="133"/>
      <c r="J492" s="133"/>
      <c r="K492" s="133"/>
      <c r="L492" s="44"/>
    </row>
    <row r="493" spans="1:16" ht="20.100000000000001" customHeight="1">
      <c r="A493" s="38" t="s">
        <v>240</v>
      </c>
      <c r="B493" s="38" t="s">
        <v>98</v>
      </c>
      <c r="C493" s="39" t="s">
        <v>79</v>
      </c>
      <c r="D493" s="50">
        <v>1</v>
      </c>
      <c r="E493" s="50"/>
      <c r="F493" s="50"/>
      <c r="G493" s="50">
        <v>0</v>
      </c>
      <c r="H493" s="50">
        <f>ROUNDDOWN(D493*G493, 0)</f>
        <v>0</v>
      </c>
      <c r="I493" s="50">
        <v>0</v>
      </c>
      <c r="J493" s="50">
        <f>ROUNDDOWN(D493*I493, 0)</f>
        <v>0</v>
      </c>
      <c r="K493" s="50">
        <f>F493+H493+J493</f>
        <v>0</v>
      </c>
      <c r="L493" s="42"/>
      <c r="N493" s="1" t="s">
        <v>0</v>
      </c>
      <c r="O493" s="1" t="s">
        <v>281</v>
      </c>
      <c r="P493">
        <v>1</v>
      </c>
    </row>
    <row r="494" spans="1:16" ht="20.100000000000001" customHeight="1">
      <c r="A494" s="38" t="s">
        <v>168</v>
      </c>
      <c r="B494" s="38" t="s">
        <v>170</v>
      </c>
      <c r="C494" s="39" t="s">
        <v>79</v>
      </c>
      <c r="D494" s="50">
        <v>4</v>
      </c>
      <c r="E494" s="50"/>
      <c r="F494" s="50"/>
      <c r="G494" s="50">
        <v>0</v>
      </c>
      <c r="H494" s="50">
        <f>ROUNDDOWN(D494*G494, 0)</f>
        <v>0</v>
      </c>
      <c r="I494" s="50">
        <v>0</v>
      </c>
      <c r="J494" s="50">
        <f>ROUNDDOWN(D494*I494, 0)</f>
        <v>0</v>
      </c>
      <c r="K494" s="50">
        <f>F494+H494+J494</f>
        <v>0</v>
      </c>
      <c r="L494" s="42"/>
      <c r="N494" s="1" t="s">
        <v>0</v>
      </c>
      <c r="O494" s="1" t="s">
        <v>281</v>
      </c>
      <c r="P494">
        <v>1</v>
      </c>
    </row>
    <row r="495" spans="1:16" ht="20.100000000000001" customHeight="1">
      <c r="A495" s="38" t="s">
        <v>243</v>
      </c>
      <c r="B495" s="38" t="s">
        <v>244</v>
      </c>
      <c r="C495" s="39" t="s">
        <v>79</v>
      </c>
      <c r="D495" s="50">
        <v>8</v>
      </c>
      <c r="E495" s="50"/>
      <c r="F495" s="50"/>
      <c r="G495" s="50">
        <v>0</v>
      </c>
      <c r="H495" s="50">
        <f>ROUNDDOWN(D495*G495, 0)</f>
        <v>0</v>
      </c>
      <c r="I495" s="50">
        <v>0</v>
      </c>
      <c r="J495" s="50">
        <f>ROUNDDOWN(D495*I495, 0)</f>
        <v>0</v>
      </c>
      <c r="K495" s="50">
        <f>F495+H495+J495</f>
        <v>0</v>
      </c>
      <c r="L495" s="42"/>
      <c r="N495" s="1" t="s">
        <v>0</v>
      </c>
      <c r="O495" s="1" t="s">
        <v>281</v>
      </c>
      <c r="P495">
        <v>1</v>
      </c>
    </row>
    <row r="496" spans="1:16" ht="20.100000000000001" customHeight="1">
      <c r="A496" s="38" t="s">
        <v>234</v>
      </c>
      <c r="B496" s="38" t="s">
        <v>238</v>
      </c>
      <c r="C496" s="39" t="s">
        <v>79</v>
      </c>
      <c r="D496" s="50">
        <v>1</v>
      </c>
      <c r="E496" s="50"/>
      <c r="F496" s="50"/>
      <c r="G496" s="50">
        <v>0</v>
      </c>
      <c r="H496" s="50">
        <f>ROUNDDOWN(D496*G496, 0)</f>
        <v>0</v>
      </c>
      <c r="I496" s="50">
        <v>0</v>
      </c>
      <c r="J496" s="50">
        <f>ROUNDDOWN(D496*I496, 0)</f>
        <v>0</v>
      </c>
      <c r="K496" s="50">
        <f>F496+H496+J496</f>
        <v>0</v>
      </c>
      <c r="L496" s="42"/>
      <c r="N496" s="1" t="s">
        <v>0</v>
      </c>
      <c r="O496" s="1" t="s">
        <v>281</v>
      </c>
      <c r="P496">
        <v>1</v>
      </c>
    </row>
    <row r="497" spans="1:16" ht="20.100000000000001" customHeight="1">
      <c r="A497" s="45" t="s">
        <v>48</v>
      </c>
      <c r="B497" s="46"/>
      <c r="C497" s="47"/>
      <c r="D497" s="51"/>
      <c r="E497" s="51"/>
      <c r="F497" s="51">
        <f>ROUNDDOWN(SUMIF(P493:P496, "1", F493:F496), 1)</f>
        <v>0</v>
      </c>
      <c r="G497" s="51"/>
      <c r="H497" s="51">
        <f>ROUNDDOWN(SUMIF(P493:P496, "1", H493:H496), 1)</f>
        <v>0</v>
      </c>
      <c r="I497" s="51"/>
      <c r="J497" s="51">
        <f>ROUNDDOWN(SUMIF(P493:P496, "1", J493:J496), 1)</f>
        <v>0</v>
      </c>
      <c r="K497" s="51">
        <f>F497+H497+J497</f>
        <v>0</v>
      </c>
      <c r="L497" s="46"/>
    </row>
    <row r="498" spans="1:16" ht="20.100000000000001" customHeight="1">
      <c r="A498" s="42"/>
      <c r="B498" s="42"/>
      <c r="C498" s="43"/>
      <c r="D498" s="50"/>
      <c r="E498" s="50"/>
      <c r="F498" s="50"/>
      <c r="G498" s="50"/>
      <c r="H498" s="50"/>
      <c r="I498" s="50"/>
      <c r="J498" s="50"/>
      <c r="K498" s="50"/>
      <c r="L498" s="42"/>
    </row>
    <row r="499" spans="1:16" ht="20.100000000000001" customHeight="1">
      <c r="A499" s="131" t="s">
        <v>394</v>
      </c>
      <c r="B499" s="132"/>
      <c r="C499" s="132"/>
      <c r="D499" s="133"/>
      <c r="E499" s="133"/>
      <c r="F499" s="133"/>
      <c r="G499" s="133"/>
      <c r="H499" s="133"/>
      <c r="I499" s="133"/>
      <c r="J499" s="133"/>
      <c r="K499" s="133"/>
      <c r="L499" s="44"/>
    </row>
    <row r="500" spans="1:16" ht="20.100000000000001" customHeight="1">
      <c r="A500" s="38" t="s">
        <v>240</v>
      </c>
      <c r="B500" s="38" t="s">
        <v>223</v>
      </c>
      <c r="C500" s="39" t="s">
        <v>79</v>
      </c>
      <c r="D500" s="50">
        <v>1</v>
      </c>
      <c r="E500" s="50"/>
      <c r="F500" s="50"/>
      <c r="G500" s="50">
        <v>0</v>
      </c>
      <c r="H500" s="50">
        <f>ROUNDDOWN(D500*G500, 0)</f>
        <v>0</v>
      </c>
      <c r="I500" s="50">
        <v>0</v>
      </c>
      <c r="J500" s="50">
        <f>ROUNDDOWN(D500*I500, 0)</f>
        <v>0</v>
      </c>
      <c r="K500" s="50">
        <f>F500+H500+J500</f>
        <v>0</v>
      </c>
      <c r="L500" s="42"/>
      <c r="N500" s="1" t="s">
        <v>0</v>
      </c>
      <c r="O500" s="1" t="s">
        <v>281</v>
      </c>
      <c r="P500">
        <v>1</v>
      </c>
    </row>
    <row r="501" spans="1:16" ht="20.100000000000001" customHeight="1">
      <c r="A501" s="38" t="s">
        <v>168</v>
      </c>
      <c r="B501" s="38" t="s">
        <v>169</v>
      </c>
      <c r="C501" s="39" t="s">
        <v>79</v>
      </c>
      <c r="D501" s="50">
        <v>8</v>
      </c>
      <c r="E501" s="50"/>
      <c r="F501" s="50"/>
      <c r="G501" s="50">
        <v>0</v>
      </c>
      <c r="H501" s="50">
        <f>ROUNDDOWN(D501*G501, 0)</f>
        <v>0</v>
      </c>
      <c r="I501" s="50">
        <v>0</v>
      </c>
      <c r="J501" s="50">
        <f>ROUNDDOWN(D501*I501, 0)</f>
        <v>0</v>
      </c>
      <c r="K501" s="50">
        <f>F501+H501+J501</f>
        <v>0</v>
      </c>
      <c r="L501" s="42"/>
      <c r="N501" s="1" t="s">
        <v>0</v>
      </c>
      <c r="O501" s="1" t="s">
        <v>281</v>
      </c>
      <c r="P501">
        <v>1</v>
      </c>
    </row>
    <row r="502" spans="1:16" ht="20.100000000000001" customHeight="1">
      <c r="A502" s="38" t="s">
        <v>243</v>
      </c>
      <c r="B502" s="38" t="s">
        <v>244</v>
      </c>
      <c r="C502" s="39" t="s">
        <v>79</v>
      </c>
      <c r="D502" s="50">
        <v>16</v>
      </c>
      <c r="E502" s="50"/>
      <c r="F502" s="50"/>
      <c r="G502" s="50">
        <v>0</v>
      </c>
      <c r="H502" s="50">
        <f>ROUNDDOWN(D502*G502, 0)</f>
        <v>0</v>
      </c>
      <c r="I502" s="50">
        <v>0</v>
      </c>
      <c r="J502" s="50">
        <f>ROUNDDOWN(D502*I502, 0)</f>
        <v>0</v>
      </c>
      <c r="K502" s="50">
        <f>F502+H502+J502</f>
        <v>0</v>
      </c>
      <c r="L502" s="42"/>
      <c r="N502" s="1" t="s">
        <v>0</v>
      </c>
      <c r="O502" s="1" t="s">
        <v>281</v>
      </c>
      <c r="P502">
        <v>1</v>
      </c>
    </row>
    <row r="503" spans="1:16" ht="20.100000000000001" customHeight="1">
      <c r="A503" s="38" t="s">
        <v>234</v>
      </c>
      <c r="B503" s="38" t="s">
        <v>235</v>
      </c>
      <c r="C503" s="39" t="s">
        <v>79</v>
      </c>
      <c r="D503" s="50">
        <v>1</v>
      </c>
      <c r="E503" s="50"/>
      <c r="F503" s="50"/>
      <c r="G503" s="50">
        <v>0</v>
      </c>
      <c r="H503" s="50">
        <f>ROUNDDOWN(D503*G503, 0)</f>
        <v>0</v>
      </c>
      <c r="I503" s="50">
        <v>0</v>
      </c>
      <c r="J503" s="50">
        <f>ROUNDDOWN(D503*I503, 0)</f>
        <v>0</v>
      </c>
      <c r="K503" s="50">
        <f>F503+H503+J503</f>
        <v>0</v>
      </c>
      <c r="L503" s="42"/>
      <c r="N503" s="1" t="s">
        <v>0</v>
      </c>
      <c r="O503" s="1" t="s">
        <v>281</v>
      </c>
      <c r="P503">
        <v>1</v>
      </c>
    </row>
    <row r="504" spans="1:16" ht="20.100000000000001" customHeight="1">
      <c r="A504" s="45" t="s">
        <v>48</v>
      </c>
      <c r="B504" s="46"/>
      <c r="C504" s="47"/>
      <c r="D504" s="51"/>
      <c r="E504" s="51"/>
      <c r="F504" s="51">
        <f>ROUNDDOWN(SUMIF(P500:P503, "1", F500:F503), 1)</f>
        <v>0</v>
      </c>
      <c r="G504" s="51"/>
      <c r="H504" s="51">
        <f>ROUNDDOWN(SUMIF(P500:P503, "1", H500:H503), 1)</f>
        <v>0</v>
      </c>
      <c r="I504" s="51"/>
      <c r="J504" s="51">
        <f>ROUNDDOWN(SUMIF(P500:P503, "1", J500:J503), 1)</f>
        <v>0</v>
      </c>
      <c r="K504" s="51">
        <f>F504+H504+J504</f>
        <v>0</v>
      </c>
      <c r="L504" s="46"/>
    </row>
    <row r="505" spans="1:16" ht="20.100000000000001" customHeight="1">
      <c r="A505" s="42"/>
      <c r="B505" s="42"/>
      <c r="C505" s="43"/>
      <c r="D505" s="50"/>
      <c r="E505" s="50"/>
      <c r="F505" s="50"/>
      <c r="G505" s="50"/>
      <c r="H505" s="50"/>
      <c r="I505" s="50"/>
      <c r="J505" s="50"/>
      <c r="K505" s="50"/>
      <c r="L505" s="42"/>
    </row>
    <row r="506" spans="1:16" ht="20.100000000000001" customHeight="1">
      <c r="A506" s="131" t="s">
        <v>395</v>
      </c>
      <c r="B506" s="132"/>
      <c r="C506" s="132"/>
      <c r="D506" s="133"/>
      <c r="E506" s="133"/>
      <c r="F506" s="133"/>
      <c r="G506" s="133"/>
      <c r="H506" s="133"/>
      <c r="I506" s="133"/>
      <c r="J506" s="133"/>
      <c r="K506" s="133"/>
      <c r="L506" s="44"/>
    </row>
    <row r="507" spans="1:16" ht="20.100000000000001" customHeight="1">
      <c r="A507" s="38" t="s">
        <v>240</v>
      </c>
      <c r="B507" s="38" t="s">
        <v>101</v>
      </c>
      <c r="C507" s="39" t="s">
        <v>79</v>
      </c>
      <c r="D507" s="50">
        <v>1</v>
      </c>
      <c r="E507" s="50"/>
      <c r="F507" s="50"/>
      <c r="G507" s="50">
        <v>0</v>
      </c>
      <c r="H507" s="50">
        <f>ROUNDDOWN(D507*G507, 0)</f>
        <v>0</v>
      </c>
      <c r="I507" s="50">
        <v>0</v>
      </c>
      <c r="J507" s="50">
        <f>ROUNDDOWN(D507*I507, 0)</f>
        <v>0</v>
      </c>
      <c r="K507" s="50">
        <f>F507+H507+J507</f>
        <v>0</v>
      </c>
      <c r="L507" s="42"/>
      <c r="N507" s="1" t="s">
        <v>0</v>
      </c>
      <c r="O507" s="1" t="s">
        <v>281</v>
      </c>
      <c r="P507">
        <v>1</v>
      </c>
    </row>
    <row r="508" spans="1:16" ht="20.100000000000001" customHeight="1">
      <c r="A508" s="38" t="s">
        <v>168</v>
      </c>
      <c r="B508" s="38" t="s">
        <v>169</v>
      </c>
      <c r="C508" s="39" t="s">
        <v>79</v>
      </c>
      <c r="D508" s="50">
        <v>8</v>
      </c>
      <c r="E508" s="50"/>
      <c r="F508" s="50"/>
      <c r="G508" s="50">
        <v>0</v>
      </c>
      <c r="H508" s="50">
        <f>ROUNDDOWN(D508*G508, 0)</f>
        <v>0</v>
      </c>
      <c r="I508" s="50">
        <v>0</v>
      </c>
      <c r="J508" s="50">
        <f>ROUNDDOWN(D508*I508, 0)</f>
        <v>0</v>
      </c>
      <c r="K508" s="50">
        <f>F508+H508+J508</f>
        <v>0</v>
      </c>
      <c r="L508" s="42"/>
      <c r="N508" s="1" t="s">
        <v>0</v>
      </c>
      <c r="O508" s="1" t="s">
        <v>281</v>
      </c>
      <c r="P508">
        <v>1</v>
      </c>
    </row>
    <row r="509" spans="1:16" ht="20.100000000000001" customHeight="1">
      <c r="A509" s="38" t="s">
        <v>243</v>
      </c>
      <c r="B509" s="38" t="s">
        <v>244</v>
      </c>
      <c r="C509" s="39" t="s">
        <v>79</v>
      </c>
      <c r="D509" s="50">
        <v>16</v>
      </c>
      <c r="E509" s="50"/>
      <c r="F509" s="50"/>
      <c r="G509" s="50">
        <v>0</v>
      </c>
      <c r="H509" s="50">
        <f>ROUNDDOWN(D509*G509, 0)</f>
        <v>0</v>
      </c>
      <c r="I509" s="50">
        <v>0</v>
      </c>
      <c r="J509" s="50">
        <f>ROUNDDOWN(D509*I509, 0)</f>
        <v>0</v>
      </c>
      <c r="K509" s="50">
        <f>F509+H509+J509</f>
        <v>0</v>
      </c>
      <c r="L509" s="42"/>
      <c r="N509" s="1" t="s">
        <v>0</v>
      </c>
      <c r="O509" s="1" t="s">
        <v>281</v>
      </c>
      <c r="P509">
        <v>1</v>
      </c>
    </row>
    <row r="510" spans="1:16" ht="20.100000000000001" customHeight="1">
      <c r="A510" s="38" t="s">
        <v>234</v>
      </c>
      <c r="B510" s="38" t="s">
        <v>239</v>
      </c>
      <c r="C510" s="39" t="s">
        <v>79</v>
      </c>
      <c r="D510" s="50">
        <v>1</v>
      </c>
      <c r="E510" s="50"/>
      <c r="F510" s="50"/>
      <c r="G510" s="50">
        <v>0</v>
      </c>
      <c r="H510" s="50">
        <f>ROUNDDOWN(D510*G510, 0)</f>
        <v>0</v>
      </c>
      <c r="I510" s="50">
        <v>0</v>
      </c>
      <c r="J510" s="50">
        <f>ROUNDDOWN(D510*I510, 0)</f>
        <v>0</v>
      </c>
      <c r="K510" s="50">
        <f>F510+H510+J510</f>
        <v>0</v>
      </c>
      <c r="L510" s="42"/>
      <c r="N510" s="1" t="s">
        <v>0</v>
      </c>
      <c r="O510" s="1" t="s">
        <v>281</v>
      </c>
      <c r="P510">
        <v>1</v>
      </c>
    </row>
    <row r="511" spans="1:16" ht="20.100000000000001" customHeight="1">
      <c r="A511" s="45" t="s">
        <v>48</v>
      </c>
      <c r="B511" s="46"/>
      <c r="C511" s="47"/>
      <c r="D511" s="51"/>
      <c r="E511" s="51"/>
      <c r="F511" s="51">
        <f>ROUNDDOWN(SUMIF(P507:P510, "1", F507:F510), 1)</f>
        <v>0</v>
      </c>
      <c r="G511" s="51"/>
      <c r="H511" s="51">
        <f>ROUNDDOWN(SUMIF(P507:P510, "1", H507:H510), 1)</f>
        <v>0</v>
      </c>
      <c r="I511" s="51"/>
      <c r="J511" s="51">
        <f>ROUNDDOWN(SUMIF(P507:P510, "1", J507:J510), 1)</f>
        <v>0</v>
      </c>
      <c r="K511" s="51">
        <f>F511+H511+J511</f>
        <v>0</v>
      </c>
      <c r="L511" s="46"/>
    </row>
    <row r="512" spans="1:16" ht="20.100000000000001" customHeight="1">
      <c r="A512" s="42"/>
      <c r="B512" s="42"/>
      <c r="C512" s="43"/>
      <c r="D512" s="50"/>
      <c r="E512" s="50"/>
      <c r="F512" s="50"/>
      <c r="G512" s="50"/>
      <c r="H512" s="50"/>
      <c r="I512" s="50"/>
      <c r="J512" s="50"/>
      <c r="K512" s="50"/>
      <c r="L512" s="42"/>
    </row>
    <row r="513" spans="1:16" ht="20.100000000000001" customHeight="1">
      <c r="A513" s="131" t="s">
        <v>396</v>
      </c>
      <c r="B513" s="132"/>
      <c r="C513" s="132"/>
      <c r="D513" s="133"/>
      <c r="E513" s="133"/>
      <c r="F513" s="133"/>
      <c r="G513" s="133"/>
      <c r="H513" s="133"/>
      <c r="I513" s="133"/>
      <c r="J513" s="133"/>
      <c r="K513" s="133"/>
      <c r="L513" s="44"/>
    </row>
    <row r="514" spans="1:16" ht="20.100000000000001" customHeight="1">
      <c r="A514" s="38" t="s">
        <v>240</v>
      </c>
      <c r="B514" s="38" t="s">
        <v>76</v>
      </c>
      <c r="C514" s="39" t="s">
        <v>79</v>
      </c>
      <c r="D514" s="50">
        <v>1</v>
      </c>
      <c r="E514" s="50"/>
      <c r="F514" s="50"/>
      <c r="G514" s="50">
        <v>0</v>
      </c>
      <c r="H514" s="50">
        <f>ROUNDDOWN(D514*G514, 0)</f>
        <v>0</v>
      </c>
      <c r="I514" s="50">
        <v>0</v>
      </c>
      <c r="J514" s="50">
        <f>ROUNDDOWN(D514*I514, 0)</f>
        <v>0</v>
      </c>
      <c r="K514" s="50">
        <f>F514+H514+J514</f>
        <v>0</v>
      </c>
      <c r="L514" s="42"/>
      <c r="N514" s="1" t="s">
        <v>0</v>
      </c>
      <c r="O514" s="1" t="s">
        <v>281</v>
      </c>
      <c r="P514">
        <v>1</v>
      </c>
    </row>
    <row r="515" spans="1:16" ht="20.100000000000001" customHeight="1">
      <c r="A515" s="38" t="s">
        <v>168</v>
      </c>
      <c r="B515" s="38" t="s">
        <v>171</v>
      </c>
      <c r="C515" s="39" t="s">
        <v>79</v>
      </c>
      <c r="D515" s="50">
        <v>8</v>
      </c>
      <c r="E515" s="50"/>
      <c r="F515" s="50"/>
      <c r="G515" s="50">
        <v>0</v>
      </c>
      <c r="H515" s="50">
        <f>ROUNDDOWN(D515*G515, 0)</f>
        <v>0</v>
      </c>
      <c r="I515" s="50">
        <v>0</v>
      </c>
      <c r="J515" s="50">
        <f>ROUNDDOWN(D515*I515, 0)</f>
        <v>0</v>
      </c>
      <c r="K515" s="50">
        <f>F515+H515+J515</f>
        <v>0</v>
      </c>
      <c r="L515" s="42"/>
      <c r="N515" s="1" t="s">
        <v>0</v>
      </c>
      <c r="O515" s="1" t="s">
        <v>281</v>
      </c>
      <c r="P515">
        <v>1</v>
      </c>
    </row>
    <row r="516" spans="1:16" ht="20.100000000000001" customHeight="1">
      <c r="A516" s="38" t="s">
        <v>243</v>
      </c>
      <c r="B516" s="38" t="s">
        <v>245</v>
      </c>
      <c r="C516" s="39" t="s">
        <v>79</v>
      </c>
      <c r="D516" s="50">
        <v>16</v>
      </c>
      <c r="E516" s="50"/>
      <c r="F516" s="50"/>
      <c r="G516" s="50">
        <v>0</v>
      </c>
      <c r="H516" s="50">
        <f>ROUNDDOWN(D516*G516, 0)</f>
        <v>0</v>
      </c>
      <c r="I516" s="50">
        <v>0</v>
      </c>
      <c r="J516" s="50">
        <f>ROUNDDOWN(D516*I516, 0)</f>
        <v>0</v>
      </c>
      <c r="K516" s="50">
        <f>F516+H516+J516</f>
        <v>0</v>
      </c>
      <c r="L516" s="42"/>
      <c r="N516" s="1" t="s">
        <v>0</v>
      </c>
      <c r="O516" s="1" t="s">
        <v>281</v>
      </c>
      <c r="P516">
        <v>1</v>
      </c>
    </row>
    <row r="517" spans="1:16" ht="20.100000000000001" customHeight="1">
      <c r="A517" s="38" t="s">
        <v>234</v>
      </c>
      <c r="B517" s="38" t="s">
        <v>236</v>
      </c>
      <c r="C517" s="39" t="s">
        <v>79</v>
      </c>
      <c r="D517" s="50">
        <v>1</v>
      </c>
      <c r="E517" s="50"/>
      <c r="F517" s="50"/>
      <c r="G517" s="50">
        <v>0</v>
      </c>
      <c r="H517" s="50">
        <f>ROUNDDOWN(D517*G517, 0)</f>
        <v>0</v>
      </c>
      <c r="I517" s="50">
        <v>0</v>
      </c>
      <c r="J517" s="50">
        <f>ROUNDDOWN(D517*I517, 0)</f>
        <v>0</v>
      </c>
      <c r="K517" s="50">
        <f>F517+H517+J517</f>
        <v>0</v>
      </c>
      <c r="L517" s="42"/>
      <c r="N517" s="1" t="s">
        <v>0</v>
      </c>
      <c r="O517" s="1" t="s">
        <v>281</v>
      </c>
      <c r="P517">
        <v>1</v>
      </c>
    </row>
    <row r="518" spans="1:16" ht="20.100000000000001" customHeight="1">
      <c r="A518" s="45" t="s">
        <v>48</v>
      </c>
      <c r="B518" s="46"/>
      <c r="C518" s="47"/>
      <c r="D518" s="51"/>
      <c r="E518" s="51"/>
      <c r="F518" s="51">
        <f>ROUNDDOWN(SUMIF(P514:P517, "1", F514:F517), 1)</f>
        <v>0</v>
      </c>
      <c r="G518" s="51"/>
      <c r="H518" s="51">
        <f>ROUNDDOWN(SUMIF(P514:P517, "1", H514:H517), 1)</f>
        <v>0</v>
      </c>
      <c r="I518" s="51"/>
      <c r="J518" s="51">
        <f>ROUNDDOWN(SUMIF(P514:P517, "1", J514:J517), 1)</f>
        <v>0</v>
      </c>
      <c r="K518" s="51">
        <f>F518+H518+J518</f>
        <v>0</v>
      </c>
      <c r="L518" s="46"/>
    </row>
    <row r="519" spans="1:16" ht="20.100000000000001" customHeight="1">
      <c r="A519" s="42"/>
      <c r="B519" s="42"/>
      <c r="C519" s="43"/>
      <c r="D519" s="50"/>
      <c r="E519" s="50"/>
      <c r="F519" s="50"/>
      <c r="G519" s="50"/>
      <c r="H519" s="50"/>
      <c r="I519" s="50"/>
      <c r="J519" s="50"/>
      <c r="K519" s="50"/>
      <c r="L519" s="42"/>
    </row>
    <row r="520" spans="1:16" ht="20.100000000000001" customHeight="1">
      <c r="A520" s="131" t="s">
        <v>397</v>
      </c>
      <c r="B520" s="132"/>
      <c r="C520" s="132"/>
      <c r="D520" s="133"/>
      <c r="E520" s="133"/>
      <c r="F520" s="133"/>
      <c r="G520" s="133"/>
      <c r="H520" s="133"/>
      <c r="I520" s="133"/>
      <c r="J520" s="133"/>
      <c r="K520" s="133"/>
      <c r="L520" s="44"/>
    </row>
    <row r="521" spans="1:16" ht="20.100000000000001" customHeight="1">
      <c r="A521" s="38" t="s">
        <v>240</v>
      </c>
      <c r="B521" s="38" t="s">
        <v>122</v>
      </c>
      <c r="C521" s="39" t="s">
        <v>79</v>
      </c>
      <c r="D521" s="50">
        <v>1</v>
      </c>
      <c r="E521" s="50"/>
      <c r="F521" s="50"/>
      <c r="G521" s="50">
        <v>0</v>
      </c>
      <c r="H521" s="50">
        <f>ROUNDDOWN(D521*G521, 0)</f>
        <v>0</v>
      </c>
      <c r="I521" s="50">
        <v>0</v>
      </c>
      <c r="J521" s="50">
        <f>ROUNDDOWN(D521*I521, 0)</f>
        <v>0</v>
      </c>
      <c r="K521" s="50">
        <f>F521+H521+J521</f>
        <v>0</v>
      </c>
      <c r="L521" s="42"/>
      <c r="N521" s="1" t="s">
        <v>0</v>
      </c>
      <c r="O521" s="1" t="s">
        <v>281</v>
      </c>
      <c r="P521">
        <v>1</v>
      </c>
    </row>
    <row r="522" spans="1:16" ht="20.100000000000001" customHeight="1">
      <c r="A522" s="38" t="s">
        <v>168</v>
      </c>
      <c r="B522" s="38" t="s">
        <v>171</v>
      </c>
      <c r="C522" s="39" t="s">
        <v>79</v>
      </c>
      <c r="D522" s="50">
        <v>12</v>
      </c>
      <c r="E522" s="50"/>
      <c r="F522" s="50"/>
      <c r="G522" s="50">
        <v>0</v>
      </c>
      <c r="H522" s="50">
        <f>ROUNDDOWN(D522*G522, 0)</f>
        <v>0</v>
      </c>
      <c r="I522" s="50">
        <v>0</v>
      </c>
      <c r="J522" s="50">
        <f>ROUNDDOWN(D522*I522, 0)</f>
        <v>0</v>
      </c>
      <c r="K522" s="50">
        <f>F522+H522+J522</f>
        <v>0</v>
      </c>
      <c r="L522" s="42"/>
      <c r="N522" s="1" t="s">
        <v>0</v>
      </c>
      <c r="O522" s="1" t="s">
        <v>281</v>
      </c>
      <c r="P522">
        <v>1</v>
      </c>
    </row>
    <row r="523" spans="1:16" ht="20.100000000000001" customHeight="1">
      <c r="A523" s="38" t="s">
        <v>243</v>
      </c>
      <c r="B523" s="38" t="s">
        <v>245</v>
      </c>
      <c r="C523" s="39" t="s">
        <v>79</v>
      </c>
      <c r="D523" s="50">
        <v>24</v>
      </c>
      <c r="E523" s="50"/>
      <c r="F523" s="50"/>
      <c r="G523" s="50">
        <v>0</v>
      </c>
      <c r="H523" s="50">
        <f>ROUNDDOWN(D523*G523, 0)</f>
        <v>0</v>
      </c>
      <c r="I523" s="50">
        <v>0</v>
      </c>
      <c r="J523" s="50">
        <f>ROUNDDOWN(D523*I523, 0)</f>
        <v>0</v>
      </c>
      <c r="K523" s="50">
        <f>F523+H523+J523</f>
        <v>0</v>
      </c>
      <c r="L523" s="42"/>
      <c r="N523" s="1" t="s">
        <v>0</v>
      </c>
      <c r="O523" s="1" t="s">
        <v>281</v>
      </c>
      <c r="P523">
        <v>1</v>
      </c>
    </row>
    <row r="524" spans="1:16" ht="20.100000000000001" customHeight="1">
      <c r="A524" s="38" t="s">
        <v>234</v>
      </c>
      <c r="B524" s="38" t="s">
        <v>237</v>
      </c>
      <c r="C524" s="39" t="s">
        <v>79</v>
      </c>
      <c r="D524" s="50">
        <v>1</v>
      </c>
      <c r="E524" s="50"/>
      <c r="F524" s="50"/>
      <c r="G524" s="50">
        <v>0</v>
      </c>
      <c r="H524" s="50">
        <f>ROUNDDOWN(D524*G524, 0)</f>
        <v>0</v>
      </c>
      <c r="I524" s="50">
        <v>0</v>
      </c>
      <c r="J524" s="50">
        <f>ROUNDDOWN(D524*I524, 0)</f>
        <v>0</v>
      </c>
      <c r="K524" s="50">
        <f>F524+H524+J524</f>
        <v>0</v>
      </c>
      <c r="L524" s="42"/>
      <c r="N524" s="1" t="s">
        <v>0</v>
      </c>
      <c r="O524" s="1" t="s">
        <v>281</v>
      </c>
      <c r="P524">
        <v>1</v>
      </c>
    </row>
    <row r="525" spans="1:16" ht="20.100000000000001" customHeight="1">
      <c r="A525" s="45" t="s">
        <v>48</v>
      </c>
      <c r="B525" s="46"/>
      <c r="C525" s="47"/>
      <c r="D525" s="51"/>
      <c r="E525" s="51"/>
      <c r="F525" s="51">
        <f>ROUNDDOWN(SUMIF(P521:P524, "1", F521:F524), 1)</f>
        <v>0</v>
      </c>
      <c r="G525" s="51"/>
      <c r="H525" s="51">
        <f>ROUNDDOWN(SUMIF(P521:P524, "1", H521:H524), 1)</f>
        <v>0</v>
      </c>
      <c r="I525" s="51"/>
      <c r="J525" s="51">
        <f>ROUNDDOWN(SUMIF(P521:P524, "1", J521:J524), 1)</f>
        <v>0</v>
      </c>
      <c r="K525" s="51">
        <f>F525+H525+J525</f>
        <v>0</v>
      </c>
      <c r="L525" s="46"/>
    </row>
    <row r="526" spans="1:16" ht="20.100000000000001" customHeight="1">
      <c r="A526" s="42"/>
      <c r="B526" s="42"/>
      <c r="C526" s="43"/>
      <c r="D526" s="50"/>
      <c r="E526" s="50"/>
      <c r="F526" s="50"/>
      <c r="G526" s="50"/>
      <c r="H526" s="50"/>
      <c r="I526" s="50"/>
      <c r="J526" s="50"/>
      <c r="K526" s="50"/>
      <c r="L526" s="42"/>
    </row>
    <row r="527" spans="1:16" ht="20.100000000000001" customHeight="1">
      <c r="A527" s="131" t="s">
        <v>398</v>
      </c>
      <c r="B527" s="132"/>
      <c r="C527" s="132"/>
      <c r="D527" s="133"/>
      <c r="E527" s="133"/>
      <c r="F527" s="133"/>
      <c r="G527" s="133"/>
      <c r="H527" s="133"/>
      <c r="I527" s="133"/>
      <c r="J527" s="133"/>
      <c r="K527" s="133"/>
      <c r="L527" s="44"/>
    </row>
    <row r="528" spans="1:16" ht="20.100000000000001" customHeight="1">
      <c r="A528" s="38" t="s">
        <v>147</v>
      </c>
      <c r="B528" s="38" t="s">
        <v>148</v>
      </c>
      <c r="C528" s="39" t="s">
        <v>128</v>
      </c>
      <c r="D528" s="50">
        <v>1.03</v>
      </c>
      <c r="E528" s="50"/>
      <c r="F528" s="50"/>
      <c r="G528" s="50">
        <v>0</v>
      </c>
      <c r="H528" s="50">
        <f>ROUNDDOWN(D528*G528, 0)</f>
        <v>0</v>
      </c>
      <c r="I528" s="50">
        <v>0</v>
      </c>
      <c r="J528" s="50">
        <f>ROUNDDOWN(D528*I528, 0)</f>
        <v>0</v>
      </c>
      <c r="K528" s="50">
        <f t="shared" ref="K528:K535" si="20">F528+H528+J528</f>
        <v>0</v>
      </c>
      <c r="L528" s="42"/>
      <c r="N528" s="1" t="s">
        <v>0</v>
      </c>
      <c r="O528" s="1" t="s">
        <v>281</v>
      </c>
      <c r="P528">
        <v>1</v>
      </c>
    </row>
    <row r="529" spans="1:18" ht="20.100000000000001" customHeight="1">
      <c r="A529" s="38" t="s">
        <v>123</v>
      </c>
      <c r="B529" s="38" t="s">
        <v>124</v>
      </c>
      <c r="C529" s="39" t="s">
        <v>125</v>
      </c>
      <c r="D529" s="50">
        <v>3.7999999999999999E-2</v>
      </c>
      <c r="E529" s="50"/>
      <c r="F529" s="50"/>
      <c r="G529" s="50">
        <v>0</v>
      </c>
      <c r="H529" s="50">
        <f>ROUNDDOWN(D529*G529, 0)</f>
        <v>0</v>
      </c>
      <c r="I529" s="50">
        <v>0</v>
      </c>
      <c r="J529" s="50">
        <f>ROUNDDOWN(D529*I529, 0)</f>
        <v>0</v>
      </c>
      <c r="K529" s="50">
        <f t="shared" si="20"/>
        <v>0</v>
      </c>
      <c r="L529" s="42"/>
      <c r="N529" s="1" t="s">
        <v>0</v>
      </c>
      <c r="O529" s="1" t="s">
        <v>281</v>
      </c>
      <c r="P529">
        <v>1</v>
      </c>
    </row>
    <row r="530" spans="1:18" ht="20.100000000000001" customHeight="1">
      <c r="A530" s="38" t="s">
        <v>399</v>
      </c>
      <c r="B530" s="42" t="str">
        <f>"주재료비의 " &amp; M530*100 &amp; "%"</f>
        <v>주재료비의 38%</v>
      </c>
      <c r="C530" s="39" t="s">
        <v>1</v>
      </c>
      <c r="D530" s="50">
        <v>1</v>
      </c>
      <c r="E530" s="50"/>
      <c r="F530" s="50"/>
      <c r="G530" s="50">
        <v>0</v>
      </c>
      <c r="H530" s="50">
        <v>0</v>
      </c>
      <c r="I530" s="50">
        <v>0</v>
      </c>
      <c r="J530" s="50">
        <v>0</v>
      </c>
      <c r="K530" s="50">
        <f t="shared" si="20"/>
        <v>0</v>
      </c>
      <c r="L530" s="42"/>
      <c r="M530">
        <v>0.38</v>
      </c>
      <c r="N530" s="1" t="s">
        <v>288</v>
      </c>
      <c r="O530" s="1" t="s">
        <v>281</v>
      </c>
      <c r="P530">
        <v>1</v>
      </c>
      <c r="Q530" s="1" t="s">
        <v>290</v>
      </c>
      <c r="R530" s="1" t="s">
        <v>400</v>
      </c>
    </row>
    <row r="531" spans="1:18" ht="20.100000000000001" customHeight="1">
      <c r="A531" s="38" t="s">
        <v>289</v>
      </c>
      <c r="B531" s="42" t="str">
        <f>"적용 비율의 " &amp; M531*100 &amp; "%"</f>
        <v>적용 비율의 9%</v>
      </c>
      <c r="C531" s="39" t="s">
        <v>1</v>
      </c>
      <c r="D531" s="50">
        <v>1</v>
      </c>
      <c r="E531" s="50"/>
      <c r="F531" s="50"/>
      <c r="G531" s="50">
        <v>0</v>
      </c>
      <c r="H531" s="50">
        <v>0</v>
      </c>
      <c r="I531" s="50">
        <v>0</v>
      </c>
      <c r="J531" s="50">
        <v>0</v>
      </c>
      <c r="K531" s="50">
        <f t="shared" si="20"/>
        <v>0</v>
      </c>
      <c r="L531" s="42"/>
      <c r="M531">
        <v>0.09</v>
      </c>
      <c r="O531" s="1" t="s">
        <v>281</v>
      </c>
      <c r="P531">
        <v>1</v>
      </c>
      <c r="Q531" s="1" t="s">
        <v>290</v>
      </c>
      <c r="R531" s="1" t="s">
        <v>291</v>
      </c>
    </row>
    <row r="532" spans="1:18" ht="20.100000000000001" customHeight="1">
      <c r="A532" s="38" t="s">
        <v>248</v>
      </c>
      <c r="B532" s="38" t="s">
        <v>259</v>
      </c>
      <c r="C532" s="39" t="s">
        <v>249</v>
      </c>
      <c r="D532" s="50">
        <v>0.12</v>
      </c>
      <c r="E532" s="50"/>
      <c r="F532" s="50"/>
      <c r="G532" s="50"/>
      <c r="H532" s="50"/>
      <c r="I532" s="50">
        <v>0</v>
      </c>
      <c r="J532" s="50">
        <f>ROUNDDOWN(D532*I532, 0)</f>
        <v>0</v>
      </c>
      <c r="K532" s="50">
        <f t="shared" si="20"/>
        <v>0</v>
      </c>
      <c r="L532" s="42"/>
      <c r="N532" s="1" t="s">
        <v>280</v>
      </c>
      <c r="O532" s="1" t="s">
        <v>281</v>
      </c>
      <c r="P532">
        <v>1</v>
      </c>
    </row>
    <row r="533" spans="1:18" ht="20.100000000000001" customHeight="1">
      <c r="A533" s="38" t="s">
        <v>248</v>
      </c>
      <c r="B533" s="38" t="s">
        <v>37</v>
      </c>
      <c r="C533" s="39" t="s">
        <v>249</v>
      </c>
      <c r="D533" s="50">
        <v>0.03</v>
      </c>
      <c r="E533" s="50"/>
      <c r="F533" s="50"/>
      <c r="G533" s="50"/>
      <c r="H533" s="50"/>
      <c r="I533" s="50">
        <v>0</v>
      </c>
      <c r="J533" s="50">
        <f>ROUNDDOWN(D533*I533, 0)</f>
        <v>0</v>
      </c>
      <c r="K533" s="50">
        <f t="shared" si="20"/>
        <v>0</v>
      </c>
      <c r="L533" s="42"/>
      <c r="N533" s="1" t="s">
        <v>280</v>
      </c>
      <c r="O533" s="1" t="s">
        <v>281</v>
      </c>
      <c r="P533">
        <v>1</v>
      </c>
    </row>
    <row r="534" spans="1:18" ht="20.100000000000001" customHeight="1">
      <c r="A534" s="38" t="s">
        <v>282</v>
      </c>
      <c r="B534" s="42" t="str">
        <f>"노무비의 " &amp; M534*100 &amp; "%"</f>
        <v>노무비의 1%</v>
      </c>
      <c r="C534" s="39" t="s">
        <v>1</v>
      </c>
      <c r="D534" s="50">
        <v>1</v>
      </c>
      <c r="E534" s="50"/>
      <c r="F534" s="50"/>
      <c r="G534" s="50"/>
      <c r="H534" s="50"/>
      <c r="I534" s="50">
        <v>0</v>
      </c>
      <c r="J534" s="50">
        <v>0</v>
      </c>
      <c r="K534" s="50">
        <f t="shared" si="20"/>
        <v>0</v>
      </c>
      <c r="L534" s="42"/>
      <c r="M534">
        <v>0.01</v>
      </c>
      <c r="N534" s="1" t="s">
        <v>283</v>
      </c>
      <c r="O534" s="1" t="s">
        <v>281</v>
      </c>
      <c r="P534">
        <v>1</v>
      </c>
      <c r="Q534" s="1" t="s">
        <v>284</v>
      </c>
      <c r="R534" s="1" t="s">
        <v>285</v>
      </c>
    </row>
    <row r="535" spans="1:18" ht="20.100000000000001" customHeight="1">
      <c r="A535" s="45" t="s">
        <v>48</v>
      </c>
      <c r="B535" s="46"/>
      <c r="C535" s="47"/>
      <c r="D535" s="51"/>
      <c r="E535" s="51"/>
      <c r="F535" s="51">
        <f>ROUNDDOWN(SUMIF(P528:P534, "1", F528:F534), 0)</f>
        <v>0</v>
      </c>
      <c r="G535" s="51"/>
      <c r="H535" s="51">
        <f>ROUNDDOWN(SUMIF(P528:P534, "1", H528:H534), 0)</f>
        <v>0</v>
      </c>
      <c r="I535" s="51"/>
      <c r="J535" s="51">
        <f>ROUNDDOWN(SUMIF(P528:P534, "1", J528:J534), 0)</f>
        <v>0</v>
      </c>
      <c r="K535" s="51">
        <f t="shared" si="20"/>
        <v>0</v>
      </c>
      <c r="L535" s="46"/>
    </row>
    <row r="536" spans="1:18" ht="20.100000000000001" customHeight="1">
      <c r="A536" s="42"/>
      <c r="B536" s="42"/>
      <c r="C536" s="43"/>
      <c r="D536" s="50"/>
      <c r="E536" s="50"/>
      <c r="F536" s="50"/>
      <c r="G536" s="50"/>
      <c r="H536" s="50"/>
      <c r="I536" s="50"/>
      <c r="J536" s="50"/>
      <c r="K536" s="50"/>
      <c r="L536" s="42"/>
    </row>
    <row r="537" spans="1:18" ht="20.100000000000001" customHeight="1">
      <c r="A537" s="42"/>
      <c r="B537" s="42"/>
      <c r="C537" s="43"/>
      <c r="D537" s="50"/>
      <c r="E537" s="50"/>
      <c r="F537" s="50"/>
      <c r="G537" s="50"/>
      <c r="H537" s="50"/>
      <c r="I537" s="50"/>
      <c r="J537" s="50"/>
      <c r="K537" s="50"/>
      <c r="L537" s="42"/>
    </row>
    <row r="538" spans="1:18" ht="20.100000000000001" customHeight="1">
      <c r="A538" s="42"/>
      <c r="B538" s="42"/>
      <c r="C538" s="43"/>
      <c r="D538" s="50"/>
      <c r="E538" s="50"/>
      <c r="F538" s="50"/>
      <c r="G538" s="50"/>
      <c r="H538" s="50"/>
      <c r="I538" s="50"/>
      <c r="J538" s="50"/>
      <c r="K538" s="50"/>
      <c r="L538" s="42"/>
    </row>
    <row r="539" spans="1:18" ht="20.100000000000001" customHeight="1">
      <c r="A539" s="42"/>
      <c r="B539" s="42"/>
      <c r="C539" s="43"/>
      <c r="D539" s="50"/>
      <c r="E539" s="50"/>
      <c r="F539" s="50"/>
      <c r="G539" s="50"/>
      <c r="H539" s="50"/>
      <c r="I539" s="50"/>
      <c r="J539" s="50"/>
      <c r="K539" s="50"/>
      <c r="L539" s="42"/>
    </row>
    <row r="540" spans="1:18" ht="20.100000000000001" customHeight="1">
      <c r="A540" s="42"/>
      <c r="B540" s="42"/>
      <c r="C540" s="43"/>
      <c r="D540" s="50"/>
      <c r="E540" s="50"/>
      <c r="F540" s="50"/>
      <c r="G540" s="50"/>
      <c r="H540" s="50"/>
      <c r="I540" s="50"/>
      <c r="J540" s="50"/>
      <c r="K540" s="50"/>
      <c r="L540" s="42"/>
    </row>
    <row r="541" spans="1:18" ht="20.100000000000001" customHeight="1">
      <c r="A541" s="42"/>
      <c r="B541" s="42"/>
      <c r="C541" s="43"/>
      <c r="D541" s="50"/>
      <c r="E541" s="50"/>
      <c r="F541" s="50"/>
      <c r="G541" s="50"/>
      <c r="H541" s="50"/>
      <c r="I541" s="50"/>
      <c r="J541" s="50"/>
      <c r="K541" s="50"/>
      <c r="L541" s="42"/>
    </row>
    <row r="542" spans="1:18" ht="20.100000000000001" customHeight="1">
      <c r="A542" s="42"/>
      <c r="B542" s="42"/>
      <c r="C542" s="43"/>
      <c r="D542" s="50"/>
      <c r="E542" s="50"/>
      <c r="F542" s="50"/>
      <c r="G542" s="50"/>
      <c r="H542" s="50"/>
      <c r="I542" s="50"/>
      <c r="J542" s="50"/>
      <c r="K542" s="50"/>
      <c r="L542" s="42"/>
    </row>
    <row r="543" spans="1:18" ht="20.100000000000001" customHeight="1">
      <c r="A543" s="42"/>
      <c r="B543" s="42"/>
      <c r="C543" s="43"/>
      <c r="D543" s="50"/>
      <c r="E543" s="50"/>
      <c r="F543" s="50"/>
      <c r="G543" s="50"/>
      <c r="H543" s="50"/>
      <c r="I543" s="50"/>
      <c r="J543" s="50"/>
      <c r="K543" s="50"/>
      <c r="L543" s="42"/>
    </row>
    <row r="544" spans="1:18" ht="20.100000000000001" customHeight="1">
      <c r="A544" s="42"/>
      <c r="B544" s="42"/>
      <c r="C544" s="43"/>
      <c r="D544" s="50"/>
      <c r="E544" s="50"/>
      <c r="F544" s="50"/>
      <c r="G544" s="50"/>
      <c r="H544" s="50"/>
      <c r="I544" s="50"/>
      <c r="J544" s="50"/>
      <c r="K544" s="50"/>
      <c r="L544" s="42"/>
    </row>
  </sheetData>
  <mergeCells count="93">
    <mergeCell ref="A1:L1"/>
    <mergeCell ref="A2:L2"/>
    <mergeCell ref="A3:A4"/>
    <mergeCell ref="B3:B4"/>
    <mergeCell ref="C3:C4"/>
    <mergeCell ref="D3:D4"/>
    <mergeCell ref="L3:L4"/>
    <mergeCell ref="E3:F3"/>
    <mergeCell ref="G3:H3"/>
    <mergeCell ref="I3:J3"/>
    <mergeCell ref="A96:K96"/>
    <mergeCell ref="K3:K4"/>
    <mergeCell ref="A5:K5"/>
    <mergeCell ref="A11:K11"/>
    <mergeCell ref="A18:K18"/>
    <mergeCell ref="A29:K29"/>
    <mergeCell ref="A39:K39"/>
    <mergeCell ref="A49:K49"/>
    <mergeCell ref="A59:K59"/>
    <mergeCell ref="A70:K70"/>
    <mergeCell ref="A80:K80"/>
    <mergeCell ref="A90:K90"/>
    <mergeCell ref="A192:K192"/>
    <mergeCell ref="A102:K102"/>
    <mergeCell ref="A106:K106"/>
    <mergeCell ref="A130:K130"/>
    <mergeCell ref="A138:K138"/>
    <mergeCell ref="A156:K156"/>
    <mergeCell ref="A162:K162"/>
    <mergeCell ref="A168:K168"/>
    <mergeCell ref="A174:K174"/>
    <mergeCell ref="A180:K180"/>
    <mergeCell ref="A186:K186"/>
    <mergeCell ref="A232:K232"/>
    <mergeCell ref="A198:K198"/>
    <mergeCell ref="A204:K204"/>
    <mergeCell ref="A210:K210"/>
    <mergeCell ref="A216:K216"/>
    <mergeCell ref="A222:K222"/>
    <mergeCell ref="A228:K228"/>
    <mergeCell ref="A256:K256"/>
    <mergeCell ref="A251:K251"/>
    <mergeCell ref="A246:K246"/>
    <mergeCell ref="A241:K241"/>
    <mergeCell ref="A236:K236"/>
    <mergeCell ref="A275:K275"/>
    <mergeCell ref="A280:K280"/>
    <mergeCell ref="A285:K285"/>
    <mergeCell ref="A259:K259"/>
    <mergeCell ref="A262:K262"/>
    <mergeCell ref="A265:K265"/>
    <mergeCell ref="A270:K270"/>
    <mergeCell ref="A315:K315"/>
    <mergeCell ref="A322:K322"/>
    <mergeCell ref="A305:K305"/>
    <mergeCell ref="A310:K310"/>
    <mergeCell ref="A290:K290"/>
    <mergeCell ref="A295:K295"/>
    <mergeCell ref="A300:K300"/>
    <mergeCell ref="A369:K369"/>
    <mergeCell ref="A374:K374"/>
    <mergeCell ref="A379:K379"/>
    <mergeCell ref="A329:K329"/>
    <mergeCell ref="A336:K336"/>
    <mergeCell ref="A343:K343"/>
    <mergeCell ref="A350:K350"/>
    <mergeCell ref="A357:K357"/>
    <mergeCell ref="A364:K364"/>
    <mergeCell ref="A445:K445"/>
    <mergeCell ref="A385:K385"/>
    <mergeCell ref="A395:K395"/>
    <mergeCell ref="A401:K401"/>
    <mergeCell ref="A406:K406"/>
    <mergeCell ref="A411:K411"/>
    <mergeCell ref="A416:K416"/>
    <mergeCell ref="A421:K421"/>
    <mergeCell ref="A426:K426"/>
    <mergeCell ref="A430:K430"/>
    <mergeCell ref="A435:K435"/>
    <mergeCell ref="A440:K440"/>
    <mergeCell ref="A527:K527"/>
    <mergeCell ref="A485:K485"/>
    <mergeCell ref="A450:K450"/>
    <mergeCell ref="A455:K455"/>
    <mergeCell ref="A461:K461"/>
    <mergeCell ref="A467:K467"/>
    <mergeCell ref="A473:K473"/>
    <mergeCell ref="A479:K479"/>
    <mergeCell ref="A492:K492"/>
    <mergeCell ref="A499:K499"/>
    <mergeCell ref="A506:K506"/>
    <mergeCell ref="A513:K513"/>
    <mergeCell ref="A520:K520"/>
  </mergeCells>
  <phoneticPr fontId="1" type="noConversion"/>
  <conditionalFormatting sqref="A5 L5 A6:L544">
    <cfRule type="containsText" dxfId="3" priority="1" stopIfTrue="1" operator="containsText" text=".">
      <formula>NOT(ISERROR(SEARCH(".",A5)))</formula>
    </cfRule>
    <cfRule type="notContainsText" dxfId="2" priority="2" stopIfTrue="1" operator="notContains" text=".">
      <formula>ISERROR(SEARCH(".",A5))</formula>
    </cfRule>
  </conditionalFormatting>
  <pageMargins left="0.78740157480314965" right="0.39370078740157483" top="0.6692913385826772" bottom="0.59055118110236227" header="0.31496062992125984" footer="0.1574803149606299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00"/>
  </sheetPr>
  <dimension ref="A1:FG23"/>
  <sheetViews>
    <sheetView showZeros="0" view="pageBreakPreview" zoomScale="50" zoomScaleNormal="50" zoomScaleSheetLayoutView="70" workbookViewId="0">
      <selection activeCell="A12" sqref="A12"/>
    </sheetView>
  </sheetViews>
  <sheetFormatPr defaultRowHeight="38.25" customHeight="1"/>
  <cols>
    <col min="1" max="1" width="143.125" style="90" customWidth="1"/>
    <col min="2" max="2" width="7.25" style="90" customWidth="1"/>
    <col min="3" max="3" width="6.125" style="90" customWidth="1"/>
    <col min="4" max="4" width="11.75" style="92" customWidth="1"/>
    <col min="5" max="5" width="7" style="93" customWidth="1"/>
    <col min="6" max="6" width="7.875" style="87" customWidth="1"/>
    <col min="7" max="7" width="2.25" style="87" customWidth="1"/>
    <col min="8" max="10" width="10.5" style="87" customWidth="1"/>
    <col min="11" max="11" width="23.625" style="87" customWidth="1"/>
    <col min="12" max="160" width="9" style="87"/>
    <col min="161" max="16384" width="9" style="88"/>
  </cols>
  <sheetData>
    <row r="1" spans="1:163" ht="38.25" customHeight="1">
      <c r="A1" s="83"/>
      <c r="B1" s="83"/>
      <c r="C1" s="83"/>
      <c r="D1" s="84"/>
      <c r="E1" s="85"/>
      <c r="F1" s="86"/>
      <c r="G1" s="86"/>
      <c r="H1" s="86"/>
      <c r="I1" s="86"/>
      <c r="J1" s="86"/>
      <c r="K1" s="86"/>
    </row>
    <row r="2" spans="1:163" ht="39.75" customHeight="1">
      <c r="A2" s="83"/>
      <c r="B2" s="83"/>
      <c r="C2" s="83"/>
      <c r="D2" s="84"/>
      <c r="E2" s="85"/>
      <c r="F2" s="86"/>
      <c r="G2" s="86"/>
      <c r="H2" s="86"/>
      <c r="I2" s="86"/>
      <c r="J2" s="86"/>
      <c r="K2" s="86"/>
    </row>
    <row r="3" spans="1:163" ht="144" customHeight="1">
      <c r="A3" s="101" t="str">
        <f>표지!A3</f>
        <v>삼성라이온즈 볼파크 체력단련장 개선 공사</v>
      </c>
      <c r="B3" s="102"/>
      <c r="C3" s="102"/>
      <c r="D3" s="102"/>
      <c r="E3" s="102"/>
      <c r="F3" s="102"/>
      <c r="G3" s="102"/>
      <c r="H3" s="102"/>
      <c r="I3" s="103"/>
      <c r="J3" s="103"/>
      <c r="K3" s="103"/>
    </row>
    <row r="4" spans="1:163" ht="39.950000000000003" customHeight="1">
      <c r="A4" s="97"/>
      <c r="B4" s="98"/>
      <c r="C4" s="98"/>
      <c r="D4" s="98"/>
      <c r="E4" s="98"/>
      <c r="F4" s="98"/>
      <c r="G4" s="98"/>
      <c r="H4" s="98"/>
      <c r="I4" s="99"/>
      <c r="J4" s="99"/>
      <c r="K4" s="99"/>
    </row>
    <row r="5" spans="1:163" ht="55.5" customHeight="1">
      <c r="A5" s="97" t="s">
        <v>674</v>
      </c>
      <c r="B5" s="98"/>
      <c r="C5" s="98"/>
      <c r="D5" s="98"/>
      <c r="E5" s="98"/>
      <c r="F5" s="98"/>
      <c r="G5" s="98"/>
      <c r="H5" s="98"/>
      <c r="I5" s="99"/>
      <c r="J5" s="99"/>
      <c r="K5" s="99"/>
    </row>
    <row r="6" spans="1:163" ht="39.950000000000003" customHeight="1">
      <c r="A6" s="83"/>
      <c r="B6" s="89"/>
      <c r="C6" s="83"/>
      <c r="D6" s="84"/>
      <c r="E6" s="85"/>
      <c r="F6" s="86"/>
      <c r="G6" s="86"/>
      <c r="H6" s="86"/>
      <c r="I6" s="86"/>
      <c r="J6" s="86"/>
      <c r="K6" s="86"/>
    </row>
    <row r="7" spans="1:163" ht="45.75" customHeight="1">
      <c r="A7" s="83"/>
      <c r="B7" s="89"/>
      <c r="C7" s="83"/>
      <c r="D7" s="84"/>
      <c r="E7" s="85"/>
      <c r="F7" s="86"/>
      <c r="G7" s="86"/>
      <c r="H7" s="86"/>
      <c r="I7" s="86"/>
      <c r="J7" s="86"/>
      <c r="K7" s="86"/>
    </row>
    <row r="8" spans="1:163" ht="261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</row>
    <row r="9" spans="1:163" ht="42" customHeight="1">
      <c r="A9" s="97"/>
      <c r="B9" s="100"/>
      <c r="C9" s="100"/>
      <c r="D9" s="100"/>
      <c r="E9" s="100"/>
      <c r="F9" s="100"/>
      <c r="G9" s="100"/>
      <c r="H9" s="100"/>
    </row>
    <row r="10" spans="1:163" ht="42" customHeight="1">
      <c r="A10" s="97"/>
      <c r="B10" s="100"/>
      <c r="C10" s="100"/>
      <c r="D10" s="100"/>
      <c r="E10" s="100"/>
      <c r="F10" s="100"/>
      <c r="G10" s="100"/>
      <c r="H10" s="100"/>
    </row>
    <row r="11" spans="1:163" ht="49.5" customHeight="1">
      <c r="A11" s="96" t="str">
        <f>표지!A11</f>
        <v>2025 , 11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FE11" s="87"/>
      <c r="FF11" s="87"/>
      <c r="FG11" s="87"/>
    </row>
    <row r="12" spans="1:163" ht="39.950000000000003" customHeight="1">
      <c r="A12" s="83"/>
      <c r="B12" s="89"/>
      <c r="C12" s="83"/>
      <c r="D12" s="84"/>
      <c r="E12" s="85"/>
      <c r="F12" s="86"/>
      <c r="G12" s="86"/>
      <c r="H12" s="86"/>
      <c r="I12" s="86"/>
      <c r="J12" s="86"/>
      <c r="K12" s="86"/>
    </row>
    <row r="13" spans="1:163" ht="39.950000000000003" customHeight="1">
      <c r="A13" s="83"/>
      <c r="B13" s="89"/>
      <c r="C13" s="83"/>
      <c r="D13" s="84"/>
      <c r="E13" s="85"/>
      <c r="F13" s="86"/>
      <c r="G13" s="86"/>
      <c r="H13" s="86"/>
      <c r="I13" s="86"/>
      <c r="J13" s="86"/>
      <c r="K13" s="86"/>
    </row>
    <row r="14" spans="1:163" ht="55.5" customHeight="1">
      <c r="A14" s="97">
        <f>표지!A14</f>
        <v>0</v>
      </c>
      <c r="B14" s="98"/>
      <c r="C14" s="98"/>
      <c r="D14" s="98"/>
      <c r="E14" s="98"/>
      <c r="F14" s="98"/>
      <c r="G14" s="98"/>
      <c r="H14" s="98"/>
      <c r="I14" s="99"/>
      <c r="J14" s="99"/>
      <c r="K14" s="99"/>
    </row>
    <row r="15" spans="1:163" ht="39.950000000000003" customHeight="1">
      <c r="A15" s="83"/>
      <c r="B15" s="89"/>
      <c r="C15" s="83"/>
      <c r="D15" s="84"/>
      <c r="E15" s="85"/>
      <c r="F15" s="86"/>
      <c r="G15" s="86"/>
      <c r="H15" s="86"/>
      <c r="I15" s="86"/>
      <c r="J15" s="86"/>
      <c r="K15" s="86"/>
    </row>
    <row r="16" spans="1:163" ht="42" customHeight="1">
      <c r="A16" s="97"/>
      <c r="B16" s="100"/>
      <c r="C16" s="100"/>
      <c r="D16" s="100"/>
      <c r="E16" s="100"/>
      <c r="F16" s="100"/>
      <c r="G16" s="100"/>
      <c r="H16" s="100"/>
    </row>
    <row r="17" spans="2:2" ht="42" customHeight="1">
      <c r="B17" s="91"/>
    </row>
    <row r="18" spans="2:2" ht="85.5" customHeight="1">
      <c r="B18" s="91"/>
    </row>
    <row r="19" spans="2:2" ht="85.5" customHeight="1">
      <c r="B19" s="91"/>
    </row>
    <row r="20" spans="2:2" ht="38.25" customHeight="1">
      <c r="B20" s="91"/>
    </row>
    <row r="21" spans="2:2" ht="38.25" customHeight="1">
      <c r="B21" s="91"/>
    </row>
    <row r="22" spans="2:2" ht="38.25" customHeight="1">
      <c r="B22" s="94"/>
    </row>
    <row r="23" spans="2:2" ht="38.25" customHeight="1">
      <c r="B23" s="95"/>
    </row>
  </sheetData>
  <mergeCells count="9">
    <mergeCell ref="A11:K11"/>
    <mergeCell ref="A14:K14"/>
    <mergeCell ref="A16:H16"/>
    <mergeCell ref="A3:K3"/>
    <mergeCell ref="A4:K4"/>
    <mergeCell ref="A5:K5"/>
    <mergeCell ref="A8:K8"/>
    <mergeCell ref="A9:H9"/>
    <mergeCell ref="A10:H10"/>
  </mergeCells>
  <phoneticPr fontId="1" type="noConversion"/>
  <printOptions horizontalCentered="1" verticalCentered="1"/>
  <pageMargins left="0.2" right="3.937007874015748E-2" top="0.26" bottom="0.19685039370078741" header="0.44" footer="0.35433070866141736"/>
  <pageSetup paperSize="9" scale="55" pageOrder="overThenDown" orientation="landscape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B7"/>
  </sheetPr>
  <dimension ref="A1:M144"/>
  <sheetViews>
    <sheetView view="pageBreakPreview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T12" sqref="T12"/>
    </sheetView>
  </sheetViews>
  <sheetFormatPr defaultRowHeight="16.5"/>
  <cols>
    <col min="1" max="2" width="19.625" style="2" customWidth="1"/>
    <col min="3" max="3" width="4.625" style="3" customWidth="1"/>
    <col min="4" max="8" width="8.625" style="4" customWidth="1"/>
    <col min="9" max="9" width="6.625" style="4" customWidth="1"/>
    <col min="10" max="10" width="4.625" style="4" customWidth="1"/>
    <col min="11" max="11" width="8.625" style="4" customWidth="1"/>
    <col min="12" max="12" width="8.625" style="2" customWidth="1"/>
    <col min="13" max="13" width="0" hidden="1" customWidth="1"/>
  </cols>
  <sheetData>
    <row r="1" spans="1:13" ht="30" customHeight="1">
      <c r="A1" s="107" t="s">
        <v>109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3" ht="20.100000000000001" customHeight="1">
      <c r="A2" s="108" t="s">
        <v>22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3" ht="20.100000000000001" customHeight="1">
      <c r="A3" s="116" t="s">
        <v>110</v>
      </c>
      <c r="B3" s="116" t="s">
        <v>111</v>
      </c>
      <c r="C3" s="116" t="s">
        <v>25</v>
      </c>
      <c r="D3" s="116" t="s">
        <v>112</v>
      </c>
      <c r="E3" s="116"/>
      <c r="F3" s="116" t="s">
        <v>113</v>
      </c>
      <c r="G3" s="116"/>
      <c r="H3" s="5" t="s">
        <v>114</v>
      </c>
      <c r="I3" s="116" t="s">
        <v>115</v>
      </c>
      <c r="J3" s="116"/>
      <c r="K3" s="116" t="s">
        <v>116</v>
      </c>
      <c r="L3" s="116" t="s">
        <v>117</v>
      </c>
    </row>
    <row r="4" spans="1:13" ht="20.100000000000001" customHeight="1">
      <c r="A4" s="116"/>
      <c r="B4" s="116"/>
      <c r="C4" s="116"/>
      <c r="D4" s="5" t="s">
        <v>118</v>
      </c>
      <c r="E4" s="5" t="s">
        <v>119</v>
      </c>
      <c r="F4" s="5" t="s">
        <v>118</v>
      </c>
      <c r="G4" s="5" t="s">
        <v>119</v>
      </c>
      <c r="H4" s="5" t="s">
        <v>118</v>
      </c>
      <c r="I4" s="5" t="s">
        <v>118</v>
      </c>
      <c r="J4" s="5" t="s">
        <v>119</v>
      </c>
      <c r="K4" s="116"/>
      <c r="L4" s="116"/>
      <c r="M4" t="s">
        <v>120</v>
      </c>
    </row>
    <row r="5" spans="1:13" ht="20.100000000000001" customHeight="1">
      <c r="A5" s="38" t="s">
        <v>121</v>
      </c>
      <c r="B5" s="38" t="s">
        <v>122</v>
      </c>
      <c r="C5" s="39" t="s">
        <v>53</v>
      </c>
      <c r="D5" s="40"/>
      <c r="E5" s="40"/>
      <c r="F5" s="40"/>
      <c r="G5" s="41"/>
      <c r="H5" s="40"/>
      <c r="I5" s="40"/>
      <c r="J5" s="40"/>
      <c r="K5" s="40"/>
      <c r="L5" s="42"/>
    </row>
    <row r="6" spans="1:13" ht="20.100000000000001" customHeight="1">
      <c r="A6" s="38" t="s">
        <v>123</v>
      </c>
      <c r="B6" s="38" t="s">
        <v>124</v>
      </c>
      <c r="C6" s="39" t="s">
        <v>125</v>
      </c>
      <c r="D6" s="40"/>
      <c r="E6" s="41"/>
      <c r="F6" s="40"/>
      <c r="G6" s="41"/>
      <c r="H6" s="40"/>
      <c r="I6" s="40"/>
      <c r="J6" s="40"/>
      <c r="K6" s="40"/>
      <c r="L6" s="42"/>
    </row>
    <row r="7" spans="1:13" ht="20.100000000000001" customHeight="1">
      <c r="A7" s="38" t="s">
        <v>126</v>
      </c>
      <c r="B7" s="38" t="s">
        <v>127</v>
      </c>
      <c r="C7" s="39" t="s">
        <v>128</v>
      </c>
      <c r="D7" s="40"/>
      <c r="E7" s="40"/>
      <c r="F7" s="40"/>
      <c r="G7" s="40"/>
      <c r="H7" s="40"/>
      <c r="I7" s="40"/>
      <c r="J7" s="40"/>
      <c r="K7" s="40"/>
      <c r="L7" s="42"/>
    </row>
    <row r="8" spans="1:13" ht="20.100000000000001" customHeight="1">
      <c r="A8" s="38" t="s">
        <v>129</v>
      </c>
      <c r="B8" s="38" t="s">
        <v>130</v>
      </c>
      <c r="C8" s="39" t="s">
        <v>64</v>
      </c>
      <c r="D8" s="40"/>
      <c r="E8" s="41"/>
      <c r="F8" s="40"/>
      <c r="G8" s="40"/>
      <c r="H8" s="40"/>
      <c r="I8" s="40"/>
      <c r="J8" s="40"/>
      <c r="K8" s="40"/>
      <c r="L8" s="42"/>
    </row>
    <row r="9" spans="1:13" ht="20.100000000000001" customHeight="1">
      <c r="A9" s="38" t="s">
        <v>97</v>
      </c>
      <c r="B9" s="38" t="s">
        <v>98</v>
      </c>
      <c r="C9" s="39" t="s">
        <v>64</v>
      </c>
      <c r="D9" s="40"/>
      <c r="E9" s="41"/>
      <c r="F9" s="40"/>
      <c r="G9" s="41"/>
      <c r="H9" s="40"/>
      <c r="I9" s="40"/>
      <c r="J9" s="40"/>
      <c r="K9" s="40"/>
      <c r="L9" s="42"/>
    </row>
    <row r="10" spans="1:13" ht="20.100000000000001" customHeight="1">
      <c r="A10" s="38" t="s">
        <v>97</v>
      </c>
      <c r="B10" s="38" t="s">
        <v>101</v>
      </c>
      <c r="C10" s="39" t="s">
        <v>64</v>
      </c>
      <c r="D10" s="40"/>
      <c r="E10" s="41"/>
      <c r="F10" s="40"/>
      <c r="G10" s="41"/>
      <c r="H10" s="40"/>
      <c r="I10" s="40"/>
      <c r="J10" s="40"/>
      <c r="K10" s="40"/>
      <c r="L10" s="42"/>
    </row>
    <row r="11" spans="1:13" ht="20.100000000000001" customHeight="1">
      <c r="A11" s="38" t="s">
        <v>105</v>
      </c>
      <c r="B11" s="38" t="s">
        <v>66</v>
      </c>
      <c r="C11" s="39" t="s">
        <v>64</v>
      </c>
      <c r="D11" s="40"/>
      <c r="E11" s="41"/>
      <c r="F11" s="40"/>
      <c r="G11" s="41"/>
      <c r="H11" s="40"/>
      <c r="I11" s="40"/>
      <c r="J11" s="40"/>
      <c r="K11" s="40"/>
      <c r="L11" s="42"/>
    </row>
    <row r="12" spans="1:13" ht="20.100000000000001" customHeight="1">
      <c r="A12" s="38" t="s">
        <v>131</v>
      </c>
      <c r="B12" s="38" t="s">
        <v>132</v>
      </c>
      <c r="C12" s="39" t="s">
        <v>64</v>
      </c>
      <c r="D12" s="40"/>
      <c r="E12" s="40"/>
      <c r="F12" s="40"/>
      <c r="G12" s="40"/>
      <c r="H12" s="40"/>
      <c r="I12" s="40"/>
      <c r="J12" s="40"/>
      <c r="K12" s="40"/>
      <c r="L12" s="42"/>
    </row>
    <row r="13" spans="1:13" ht="20.100000000000001" customHeight="1">
      <c r="A13" s="38" t="s">
        <v>133</v>
      </c>
      <c r="B13" s="38" t="s">
        <v>134</v>
      </c>
      <c r="C13" s="39" t="s">
        <v>53</v>
      </c>
      <c r="D13" s="40"/>
      <c r="E13" s="41"/>
      <c r="F13" s="40"/>
      <c r="G13" s="41"/>
      <c r="H13" s="40"/>
      <c r="I13" s="40"/>
      <c r="J13" s="40"/>
      <c r="K13" s="40"/>
      <c r="L13" s="42"/>
    </row>
    <row r="14" spans="1:13" ht="20.100000000000001" customHeight="1">
      <c r="A14" s="38" t="s">
        <v>133</v>
      </c>
      <c r="B14" s="38" t="s">
        <v>135</v>
      </c>
      <c r="C14" s="39" t="s">
        <v>53</v>
      </c>
      <c r="D14" s="40"/>
      <c r="E14" s="41"/>
      <c r="F14" s="40"/>
      <c r="G14" s="41"/>
      <c r="H14" s="40"/>
      <c r="I14" s="40"/>
      <c r="J14" s="40"/>
      <c r="K14" s="40"/>
      <c r="L14" s="42"/>
    </row>
    <row r="15" spans="1:13" ht="20.100000000000001" customHeight="1">
      <c r="A15" s="38" t="s">
        <v>133</v>
      </c>
      <c r="B15" s="38" t="s">
        <v>136</v>
      </c>
      <c r="C15" s="39" t="s">
        <v>53</v>
      </c>
      <c r="D15" s="40"/>
      <c r="E15" s="41"/>
      <c r="F15" s="40"/>
      <c r="G15" s="41"/>
      <c r="H15" s="40"/>
      <c r="I15" s="40"/>
      <c r="J15" s="40"/>
      <c r="K15" s="40"/>
      <c r="L15" s="42"/>
    </row>
    <row r="16" spans="1:13" ht="20.100000000000001" customHeight="1">
      <c r="A16" s="38" t="s">
        <v>133</v>
      </c>
      <c r="B16" s="38" t="s">
        <v>137</v>
      </c>
      <c r="C16" s="39" t="s">
        <v>53</v>
      </c>
      <c r="D16" s="40"/>
      <c r="E16" s="41"/>
      <c r="F16" s="40"/>
      <c r="G16" s="41"/>
      <c r="H16" s="40"/>
      <c r="I16" s="40"/>
      <c r="J16" s="40"/>
      <c r="K16" s="40"/>
      <c r="L16" s="42"/>
    </row>
    <row r="17" spans="1:12" ht="20.100000000000001" customHeight="1">
      <c r="A17" s="38" t="s">
        <v>133</v>
      </c>
      <c r="B17" s="38" t="s">
        <v>138</v>
      </c>
      <c r="C17" s="39" t="s">
        <v>53</v>
      </c>
      <c r="D17" s="40"/>
      <c r="E17" s="41"/>
      <c r="F17" s="40"/>
      <c r="G17" s="41"/>
      <c r="H17" s="40"/>
      <c r="I17" s="40"/>
      <c r="J17" s="40"/>
      <c r="K17" s="40"/>
      <c r="L17" s="42"/>
    </row>
    <row r="18" spans="1:12" ht="20.100000000000001" customHeight="1">
      <c r="A18" s="38" t="s">
        <v>133</v>
      </c>
      <c r="B18" s="38" t="s">
        <v>139</v>
      </c>
      <c r="C18" s="39" t="s">
        <v>53</v>
      </c>
      <c r="D18" s="40"/>
      <c r="E18" s="41"/>
      <c r="F18" s="40"/>
      <c r="G18" s="41"/>
      <c r="H18" s="40"/>
      <c r="I18" s="40"/>
      <c r="J18" s="40"/>
      <c r="K18" s="40"/>
      <c r="L18" s="42"/>
    </row>
    <row r="19" spans="1:12" ht="20.100000000000001" customHeight="1">
      <c r="A19" s="38" t="s">
        <v>108</v>
      </c>
      <c r="B19" s="38" t="s">
        <v>66</v>
      </c>
      <c r="C19" s="39" t="s">
        <v>64</v>
      </c>
      <c r="D19" s="40"/>
      <c r="E19" s="41"/>
      <c r="F19" s="40"/>
      <c r="G19" s="41"/>
      <c r="H19" s="40"/>
      <c r="I19" s="40"/>
      <c r="J19" s="40"/>
      <c r="K19" s="40"/>
      <c r="L19" s="42"/>
    </row>
    <row r="20" spans="1:12" ht="20.100000000000001" customHeight="1">
      <c r="A20" s="38" t="s">
        <v>140</v>
      </c>
      <c r="B20" s="38" t="s">
        <v>141</v>
      </c>
      <c r="C20" s="39" t="s">
        <v>64</v>
      </c>
      <c r="D20" s="40"/>
      <c r="E20" s="41"/>
      <c r="F20" s="40"/>
      <c r="G20" s="41"/>
      <c r="H20" s="40"/>
      <c r="I20" s="40"/>
      <c r="J20" s="40"/>
      <c r="K20" s="40"/>
      <c r="L20" s="42"/>
    </row>
    <row r="21" spans="1:12" ht="20.100000000000001" customHeight="1">
      <c r="A21" s="38" t="s">
        <v>140</v>
      </c>
      <c r="B21" s="38" t="s">
        <v>142</v>
      </c>
      <c r="C21" s="39" t="s">
        <v>64</v>
      </c>
      <c r="D21" s="40"/>
      <c r="E21" s="41"/>
      <c r="F21" s="40"/>
      <c r="G21" s="41"/>
      <c r="H21" s="40"/>
      <c r="I21" s="40"/>
      <c r="J21" s="40"/>
      <c r="K21" s="40"/>
      <c r="L21" s="42"/>
    </row>
    <row r="22" spans="1:12" ht="20.100000000000001" customHeight="1">
      <c r="A22" s="38" t="s">
        <v>140</v>
      </c>
      <c r="B22" s="38" t="s">
        <v>143</v>
      </c>
      <c r="C22" s="39" t="s">
        <v>64</v>
      </c>
      <c r="D22" s="40"/>
      <c r="E22" s="41"/>
      <c r="F22" s="40"/>
      <c r="G22" s="41"/>
      <c r="H22" s="40"/>
      <c r="I22" s="40"/>
      <c r="J22" s="40"/>
      <c r="K22" s="40"/>
      <c r="L22" s="42"/>
    </row>
    <row r="23" spans="1:12" ht="20.100000000000001" customHeight="1">
      <c r="A23" s="38" t="s">
        <v>144</v>
      </c>
      <c r="B23" s="38" t="s">
        <v>145</v>
      </c>
      <c r="C23" s="39" t="s">
        <v>146</v>
      </c>
      <c r="D23" s="40"/>
      <c r="E23" s="40"/>
      <c r="F23" s="40"/>
      <c r="G23" s="41"/>
      <c r="H23" s="40"/>
      <c r="I23" s="40"/>
      <c r="J23" s="40"/>
      <c r="K23" s="40"/>
      <c r="L23" s="42"/>
    </row>
    <row r="24" spans="1:12" ht="20.100000000000001" customHeight="1">
      <c r="A24" s="38" t="s">
        <v>147</v>
      </c>
      <c r="B24" s="38" t="s">
        <v>148</v>
      </c>
      <c r="C24" s="39" t="s">
        <v>128</v>
      </c>
      <c r="D24" s="40"/>
      <c r="E24" s="41"/>
      <c r="F24" s="40"/>
      <c r="G24" s="41"/>
      <c r="H24" s="40"/>
      <c r="I24" s="40"/>
      <c r="J24" s="40"/>
      <c r="K24" s="40"/>
      <c r="L24" s="42"/>
    </row>
    <row r="25" spans="1:12" ht="20.100000000000001" customHeight="1">
      <c r="A25" s="38" t="s">
        <v>149</v>
      </c>
      <c r="B25" s="38" t="s">
        <v>150</v>
      </c>
      <c r="C25" s="39" t="s">
        <v>64</v>
      </c>
      <c r="D25" s="40"/>
      <c r="E25" s="40"/>
      <c r="F25" s="40"/>
      <c r="G25" s="41"/>
      <c r="H25" s="40"/>
      <c r="I25" s="40"/>
      <c r="J25" s="40"/>
      <c r="K25" s="40"/>
      <c r="L25" s="42"/>
    </row>
    <row r="26" spans="1:12" ht="20.100000000000001" customHeight="1">
      <c r="A26" s="38" t="s">
        <v>151</v>
      </c>
      <c r="B26" s="38" t="s">
        <v>152</v>
      </c>
      <c r="C26" s="39" t="s">
        <v>64</v>
      </c>
      <c r="D26" s="40"/>
      <c r="E26" s="41"/>
      <c r="F26" s="40"/>
      <c r="G26" s="41"/>
      <c r="H26" s="40"/>
      <c r="I26" s="40"/>
      <c r="J26" s="40"/>
      <c r="K26" s="40"/>
      <c r="L26" s="42"/>
    </row>
    <row r="27" spans="1:12" ht="20.100000000000001" customHeight="1">
      <c r="A27" s="38" t="s">
        <v>151</v>
      </c>
      <c r="B27" s="38" t="s">
        <v>153</v>
      </c>
      <c r="C27" s="39" t="s">
        <v>64</v>
      </c>
      <c r="D27" s="40"/>
      <c r="E27" s="41"/>
      <c r="F27" s="40"/>
      <c r="G27" s="41"/>
      <c r="H27" s="40"/>
      <c r="I27" s="40"/>
      <c r="J27" s="40"/>
      <c r="K27" s="40"/>
      <c r="L27" s="42"/>
    </row>
    <row r="28" spans="1:12" ht="20.100000000000001" customHeight="1">
      <c r="A28" s="38" t="s">
        <v>86</v>
      </c>
      <c r="B28" s="38" t="s">
        <v>87</v>
      </c>
      <c r="C28" s="39" t="s">
        <v>64</v>
      </c>
      <c r="D28" s="40"/>
      <c r="E28" s="41"/>
      <c r="F28" s="40"/>
      <c r="G28" s="41"/>
      <c r="H28" s="40"/>
      <c r="I28" s="40"/>
      <c r="J28" s="40"/>
      <c r="K28" s="40"/>
      <c r="L28" s="42"/>
    </row>
    <row r="29" spans="1:12" ht="20.100000000000001" customHeight="1">
      <c r="A29" s="38" t="s">
        <v>104</v>
      </c>
      <c r="B29" s="38" t="s">
        <v>63</v>
      </c>
      <c r="C29" s="39" t="s">
        <v>64</v>
      </c>
      <c r="D29" s="40"/>
      <c r="E29" s="41"/>
      <c r="F29" s="40"/>
      <c r="G29" s="41"/>
      <c r="H29" s="40"/>
      <c r="I29" s="40"/>
      <c r="J29" s="40"/>
      <c r="K29" s="40"/>
      <c r="L29" s="42"/>
    </row>
    <row r="30" spans="1:12" ht="20.100000000000001" customHeight="1">
      <c r="A30" s="38" t="s">
        <v>154</v>
      </c>
      <c r="B30" s="38" t="s">
        <v>155</v>
      </c>
      <c r="C30" s="39" t="s">
        <v>156</v>
      </c>
      <c r="D30" s="40"/>
      <c r="E30" s="40"/>
      <c r="F30" s="40"/>
      <c r="G30" s="41"/>
      <c r="H30" s="40"/>
      <c r="I30" s="40"/>
      <c r="J30" s="40"/>
      <c r="K30" s="40"/>
      <c r="L30" s="42"/>
    </row>
    <row r="31" spans="1:12" ht="20.100000000000001" customHeight="1">
      <c r="A31" s="38" t="s">
        <v>157</v>
      </c>
      <c r="B31" s="38" t="s">
        <v>76</v>
      </c>
      <c r="C31" s="39" t="s">
        <v>64</v>
      </c>
      <c r="D31" s="40"/>
      <c r="E31" s="41"/>
      <c r="F31" s="40"/>
      <c r="G31" s="41"/>
      <c r="H31" s="40"/>
      <c r="I31" s="40"/>
      <c r="J31" s="40"/>
      <c r="K31" s="40"/>
      <c r="L31" s="42"/>
    </row>
    <row r="32" spans="1:12" ht="20.100000000000001" customHeight="1">
      <c r="A32" s="38" t="s">
        <v>157</v>
      </c>
      <c r="B32" s="38" t="s">
        <v>122</v>
      </c>
      <c r="C32" s="39" t="s">
        <v>64</v>
      </c>
      <c r="D32" s="40"/>
      <c r="E32" s="41"/>
      <c r="F32" s="40"/>
      <c r="G32" s="41"/>
      <c r="H32" s="40"/>
      <c r="I32" s="40"/>
      <c r="J32" s="40"/>
      <c r="K32" s="40"/>
      <c r="L32" s="42"/>
    </row>
    <row r="33" spans="1:12" ht="20.100000000000001" customHeight="1">
      <c r="A33" s="38" t="s">
        <v>158</v>
      </c>
      <c r="B33" s="38" t="s">
        <v>159</v>
      </c>
      <c r="C33" s="39" t="s">
        <v>160</v>
      </c>
      <c r="D33" s="40"/>
      <c r="E33" s="41"/>
      <c r="F33" s="40"/>
      <c r="G33" s="41"/>
      <c r="H33" s="40"/>
      <c r="I33" s="40"/>
      <c r="J33" s="40"/>
      <c r="K33" s="40"/>
      <c r="L33" s="42"/>
    </row>
    <row r="34" spans="1:12" ht="20.100000000000001" customHeight="1">
      <c r="A34" s="38" t="s">
        <v>161</v>
      </c>
      <c r="B34" s="38" t="s">
        <v>162</v>
      </c>
      <c r="C34" s="39" t="s">
        <v>53</v>
      </c>
      <c r="D34" s="40"/>
      <c r="E34" s="40"/>
      <c r="F34" s="40"/>
      <c r="G34" s="41"/>
      <c r="H34" s="40"/>
      <c r="I34" s="40"/>
      <c r="J34" s="40"/>
      <c r="K34" s="40"/>
      <c r="L34" s="42"/>
    </row>
    <row r="35" spans="1:12" ht="20.100000000000001" customHeight="1">
      <c r="A35" s="38" t="s">
        <v>71</v>
      </c>
      <c r="B35" s="38" t="s">
        <v>73</v>
      </c>
      <c r="C35" s="39" t="s">
        <v>64</v>
      </c>
      <c r="D35" s="40"/>
      <c r="E35" s="41"/>
      <c r="F35" s="40"/>
      <c r="G35" s="40"/>
      <c r="H35" s="40"/>
      <c r="I35" s="40"/>
      <c r="J35" s="40"/>
      <c r="K35" s="40"/>
      <c r="L35" s="42"/>
    </row>
    <row r="36" spans="1:12" ht="20.100000000000001" customHeight="1">
      <c r="A36" s="38" t="s">
        <v>71</v>
      </c>
      <c r="B36" s="38" t="s">
        <v>74</v>
      </c>
      <c r="C36" s="39" t="s">
        <v>64</v>
      </c>
      <c r="D36" s="40"/>
      <c r="E36" s="41"/>
      <c r="F36" s="40"/>
      <c r="G36" s="40"/>
      <c r="H36" s="40"/>
      <c r="I36" s="40"/>
      <c r="J36" s="40"/>
      <c r="K36" s="40"/>
      <c r="L36" s="42"/>
    </row>
    <row r="37" spans="1:12" ht="20.100000000000001" customHeight="1">
      <c r="A37" s="38" t="s">
        <v>71</v>
      </c>
      <c r="B37" s="38" t="s">
        <v>72</v>
      </c>
      <c r="C37" s="39" t="s">
        <v>64</v>
      </c>
      <c r="D37" s="40"/>
      <c r="E37" s="41"/>
      <c r="F37" s="40"/>
      <c r="G37" s="40"/>
      <c r="H37" s="40"/>
      <c r="I37" s="40"/>
      <c r="J37" s="40"/>
      <c r="K37" s="40"/>
      <c r="L37" s="42"/>
    </row>
    <row r="38" spans="1:12" ht="20.100000000000001" customHeight="1">
      <c r="A38" s="38" t="s">
        <v>38</v>
      </c>
      <c r="B38" s="38" t="s">
        <v>39</v>
      </c>
      <c r="C38" s="39" t="s">
        <v>40</v>
      </c>
      <c r="D38" s="40"/>
      <c r="E38" s="40"/>
      <c r="F38" s="40"/>
      <c r="G38" s="40"/>
      <c r="H38" s="40"/>
      <c r="I38" s="40"/>
      <c r="J38" s="40"/>
      <c r="K38" s="40"/>
      <c r="L38" s="42"/>
    </row>
    <row r="39" spans="1:12" ht="20.100000000000001" customHeight="1">
      <c r="A39" s="38" t="s">
        <v>163</v>
      </c>
      <c r="B39" s="38" t="s">
        <v>164</v>
      </c>
      <c r="C39" s="39" t="s">
        <v>64</v>
      </c>
      <c r="D39" s="40"/>
      <c r="E39" s="40"/>
      <c r="F39" s="40"/>
      <c r="G39" s="40"/>
      <c r="H39" s="40"/>
      <c r="I39" s="40"/>
      <c r="J39" s="40"/>
      <c r="K39" s="40"/>
      <c r="L39" s="42"/>
    </row>
    <row r="40" spans="1:12" ht="20.100000000000001" customHeight="1">
      <c r="A40" s="38" t="s">
        <v>165</v>
      </c>
      <c r="B40" s="38" t="s">
        <v>166</v>
      </c>
      <c r="C40" s="39" t="s">
        <v>64</v>
      </c>
      <c r="D40" s="40"/>
      <c r="E40" s="41"/>
      <c r="F40" s="40"/>
      <c r="G40" s="40"/>
      <c r="H40" s="40"/>
      <c r="I40" s="40"/>
      <c r="J40" s="40"/>
      <c r="K40" s="40"/>
      <c r="L40" s="38" t="s">
        <v>167</v>
      </c>
    </row>
    <row r="41" spans="1:12" ht="20.100000000000001" customHeight="1">
      <c r="A41" s="38" t="s">
        <v>94</v>
      </c>
      <c r="B41" s="38" t="s">
        <v>95</v>
      </c>
      <c r="C41" s="39" t="s">
        <v>79</v>
      </c>
      <c r="D41" s="40"/>
      <c r="E41" s="41"/>
      <c r="F41" s="40"/>
      <c r="G41" s="41"/>
      <c r="H41" s="40"/>
      <c r="I41" s="40"/>
      <c r="J41" s="40"/>
      <c r="K41" s="40"/>
      <c r="L41" s="42"/>
    </row>
    <row r="42" spans="1:12" ht="20.100000000000001" customHeight="1">
      <c r="A42" s="38" t="s">
        <v>62</v>
      </c>
      <c r="B42" s="38" t="s">
        <v>63</v>
      </c>
      <c r="C42" s="39" t="s">
        <v>64</v>
      </c>
      <c r="D42" s="40"/>
      <c r="E42" s="41"/>
      <c r="F42" s="40"/>
      <c r="G42" s="41"/>
      <c r="H42" s="40"/>
      <c r="I42" s="40"/>
      <c r="J42" s="40"/>
      <c r="K42" s="40"/>
      <c r="L42" s="42"/>
    </row>
    <row r="43" spans="1:12" ht="20.100000000000001" customHeight="1">
      <c r="A43" s="38" t="s">
        <v>62</v>
      </c>
      <c r="B43" s="38" t="s">
        <v>66</v>
      </c>
      <c r="C43" s="39" t="s">
        <v>64</v>
      </c>
      <c r="D43" s="40"/>
      <c r="E43" s="41"/>
      <c r="F43" s="40"/>
      <c r="G43" s="41"/>
      <c r="H43" s="40"/>
      <c r="I43" s="40"/>
      <c r="J43" s="40"/>
      <c r="K43" s="40"/>
      <c r="L43" s="42"/>
    </row>
    <row r="44" spans="1:12" ht="20.100000000000001" customHeight="1">
      <c r="A44" s="38" t="s">
        <v>42</v>
      </c>
      <c r="B44" s="38" t="s">
        <v>43</v>
      </c>
      <c r="C44" s="39" t="s">
        <v>44</v>
      </c>
      <c r="D44" s="40"/>
      <c r="E44" s="40"/>
      <c r="F44" s="40"/>
      <c r="G44" s="41"/>
      <c r="H44" s="40"/>
      <c r="I44" s="40"/>
      <c r="J44" s="40"/>
      <c r="K44" s="40"/>
      <c r="L44" s="42"/>
    </row>
    <row r="45" spans="1:12" ht="20.100000000000001" customHeight="1">
      <c r="A45" s="38" t="s">
        <v>106</v>
      </c>
      <c r="B45" s="38" t="s">
        <v>66</v>
      </c>
      <c r="C45" s="39" t="s">
        <v>64</v>
      </c>
      <c r="D45" s="40"/>
      <c r="E45" s="40"/>
      <c r="F45" s="40"/>
      <c r="G45" s="40"/>
      <c r="H45" s="40"/>
      <c r="I45" s="40"/>
      <c r="J45" s="40"/>
      <c r="K45" s="40"/>
      <c r="L45" s="42"/>
    </row>
    <row r="46" spans="1:12" ht="20.100000000000001" customHeight="1">
      <c r="A46" s="38" t="s">
        <v>168</v>
      </c>
      <c r="B46" s="38" t="s">
        <v>169</v>
      </c>
      <c r="C46" s="39" t="s">
        <v>79</v>
      </c>
      <c r="D46" s="40"/>
      <c r="E46" s="41"/>
      <c r="F46" s="40"/>
      <c r="G46" s="41"/>
      <c r="H46" s="40"/>
      <c r="I46" s="40"/>
      <c r="J46" s="40"/>
      <c r="K46" s="40"/>
      <c r="L46" s="42"/>
    </row>
    <row r="47" spans="1:12" ht="20.100000000000001" customHeight="1">
      <c r="A47" s="38" t="s">
        <v>168</v>
      </c>
      <c r="B47" s="38" t="s">
        <v>170</v>
      </c>
      <c r="C47" s="39" t="s">
        <v>79</v>
      </c>
      <c r="D47" s="40"/>
      <c r="E47" s="41"/>
      <c r="F47" s="40"/>
      <c r="G47" s="41"/>
      <c r="H47" s="40"/>
      <c r="I47" s="40"/>
      <c r="J47" s="40"/>
      <c r="K47" s="40"/>
      <c r="L47" s="42"/>
    </row>
    <row r="48" spans="1:12" ht="20.100000000000001" customHeight="1">
      <c r="A48" s="38" t="s">
        <v>168</v>
      </c>
      <c r="B48" s="38" t="s">
        <v>171</v>
      </c>
      <c r="C48" s="39" t="s">
        <v>79</v>
      </c>
      <c r="D48" s="40"/>
      <c r="E48" s="41"/>
      <c r="F48" s="40"/>
      <c r="G48" s="41"/>
      <c r="H48" s="40"/>
      <c r="I48" s="40"/>
      <c r="J48" s="40"/>
      <c r="K48" s="40"/>
      <c r="L48" s="42"/>
    </row>
    <row r="49" spans="1:12" ht="20.100000000000001" customHeight="1">
      <c r="A49" s="38" t="s">
        <v>172</v>
      </c>
      <c r="B49" s="38" t="s">
        <v>55</v>
      </c>
      <c r="C49" s="39" t="s">
        <v>53</v>
      </c>
      <c r="D49" s="40"/>
      <c r="E49" s="41"/>
      <c r="F49" s="40"/>
      <c r="G49" s="41"/>
      <c r="H49" s="40"/>
      <c r="I49" s="40"/>
      <c r="J49" s="40"/>
      <c r="K49" s="40"/>
      <c r="L49" s="42"/>
    </row>
    <row r="50" spans="1:12" ht="20.100000000000001" customHeight="1">
      <c r="A50" s="38" t="s">
        <v>82</v>
      </c>
      <c r="B50" s="38" t="s">
        <v>52</v>
      </c>
      <c r="C50" s="39" t="s">
        <v>53</v>
      </c>
      <c r="D50" s="40"/>
      <c r="E50" s="41"/>
      <c r="F50" s="40"/>
      <c r="G50" s="41"/>
      <c r="H50" s="40"/>
      <c r="I50" s="40"/>
      <c r="J50" s="40"/>
      <c r="K50" s="40"/>
      <c r="L50" s="42"/>
    </row>
    <row r="51" spans="1:12" ht="20.100000000000001" customHeight="1">
      <c r="A51" s="38" t="s">
        <v>82</v>
      </c>
      <c r="B51" s="38" t="s">
        <v>55</v>
      </c>
      <c r="C51" s="39" t="s">
        <v>53</v>
      </c>
      <c r="D51" s="40"/>
      <c r="E51" s="41"/>
      <c r="F51" s="40"/>
      <c r="G51" s="41"/>
      <c r="H51" s="40"/>
      <c r="I51" s="40"/>
      <c r="J51" s="40"/>
      <c r="K51" s="40"/>
      <c r="L51" s="42"/>
    </row>
    <row r="52" spans="1:12" ht="20.100000000000001" customHeight="1">
      <c r="A52" s="38" t="s">
        <v>83</v>
      </c>
      <c r="B52" s="38" t="s">
        <v>59</v>
      </c>
      <c r="C52" s="39" t="s">
        <v>53</v>
      </c>
      <c r="D52" s="40"/>
      <c r="E52" s="41"/>
      <c r="F52" s="40"/>
      <c r="G52" s="41"/>
      <c r="H52" s="40"/>
      <c r="I52" s="40"/>
      <c r="J52" s="40"/>
      <c r="K52" s="40"/>
      <c r="L52" s="42"/>
    </row>
    <row r="53" spans="1:12" ht="20.100000000000001" customHeight="1">
      <c r="A53" s="38" t="s">
        <v>83</v>
      </c>
      <c r="B53" s="38" t="s">
        <v>58</v>
      </c>
      <c r="C53" s="39" t="s">
        <v>53</v>
      </c>
      <c r="D53" s="40"/>
      <c r="E53" s="41"/>
      <c r="F53" s="40"/>
      <c r="G53" s="41"/>
      <c r="H53" s="40"/>
      <c r="I53" s="40"/>
      <c r="J53" s="40"/>
      <c r="K53" s="40"/>
      <c r="L53" s="42"/>
    </row>
    <row r="54" spans="1:12" ht="20.100000000000001" customHeight="1">
      <c r="A54" s="38" t="s">
        <v>83</v>
      </c>
      <c r="B54" s="38" t="s">
        <v>93</v>
      </c>
      <c r="C54" s="39" t="s">
        <v>53</v>
      </c>
      <c r="D54" s="40"/>
      <c r="E54" s="41"/>
      <c r="F54" s="40"/>
      <c r="G54" s="41"/>
      <c r="H54" s="40"/>
      <c r="I54" s="40"/>
      <c r="J54" s="40"/>
      <c r="K54" s="40"/>
      <c r="L54" s="42"/>
    </row>
    <row r="55" spans="1:12" ht="20.100000000000001" customHeight="1">
      <c r="A55" s="38" t="s">
        <v>173</v>
      </c>
      <c r="B55" s="38" t="s">
        <v>61</v>
      </c>
      <c r="C55" s="39" t="s">
        <v>53</v>
      </c>
      <c r="D55" s="40"/>
      <c r="E55" s="41"/>
      <c r="F55" s="40"/>
      <c r="G55" s="41"/>
      <c r="H55" s="40"/>
      <c r="I55" s="40"/>
      <c r="J55" s="40"/>
      <c r="K55" s="40"/>
      <c r="L55" s="42"/>
    </row>
    <row r="56" spans="1:12" ht="20.100000000000001" customHeight="1">
      <c r="A56" s="38" t="s">
        <v>174</v>
      </c>
      <c r="B56" s="38" t="s">
        <v>175</v>
      </c>
      <c r="C56" s="39" t="s">
        <v>53</v>
      </c>
      <c r="D56" s="40"/>
      <c r="E56" s="41"/>
      <c r="F56" s="40"/>
      <c r="G56" s="41"/>
      <c r="H56" s="40"/>
      <c r="I56" s="40"/>
      <c r="J56" s="40"/>
      <c r="K56" s="40"/>
      <c r="L56" s="42"/>
    </row>
    <row r="57" spans="1:12" ht="20.100000000000001" customHeight="1">
      <c r="A57" s="38" t="s">
        <v>176</v>
      </c>
      <c r="B57" s="38" t="s">
        <v>177</v>
      </c>
      <c r="C57" s="39" t="s">
        <v>64</v>
      </c>
      <c r="D57" s="40"/>
      <c r="E57" s="41"/>
      <c r="F57" s="40"/>
      <c r="G57" s="41"/>
      <c r="H57" s="40"/>
      <c r="I57" s="40"/>
      <c r="J57" s="40"/>
      <c r="K57" s="40"/>
      <c r="L57" s="42"/>
    </row>
    <row r="58" spans="1:12" ht="20.100000000000001" customHeight="1">
      <c r="A58" s="38" t="s">
        <v>176</v>
      </c>
      <c r="B58" s="38" t="s">
        <v>178</v>
      </c>
      <c r="C58" s="39" t="s">
        <v>64</v>
      </c>
      <c r="D58" s="40"/>
      <c r="E58" s="41"/>
      <c r="F58" s="40"/>
      <c r="G58" s="41"/>
      <c r="H58" s="40"/>
      <c r="I58" s="40"/>
      <c r="J58" s="40"/>
      <c r="K58" s="40"/>
      <c r="L58" s="42"/>
    </row>
    <row r="59" spans="1:12" ht="20.100000000000001" customHeight="1">
      <c r="A59" s="38" t="s">
        <v>176</v>
      </c>
      <c r="B59" s="38" t="s">
        <v>179</v>
      </c>
      <c r="C59" s="39" t="s">
        <v>64</v>
      </c>
      <c r="D59" s="40"/>
      <c r="E59" s="41"/>
      <c r="F59" s="40"/>
      <c r="G59" s="41"/>
      <c r="H59" s="40"/>
      <c r="I59" s="40"/>
      <c r="J59" s="40"/>
      <c r="K59" s="40"/>
      <c r="L59" s="42"/>
    </row>
    <row r="60" spans="1:12" ht="20.100000000000001" customHeight="1">
      <c r="A60" s="38" t="s">
        <v>176</v>
      </c>
      <c r="B60" s="38" t="s">
        <v>180</v>
      </c>
      <c r="C60" s="39" t="s">
        <v>64</v>
      </c>
      <c r="D60" s="40"/>
      <c r="E60" s="41"/>
      <c r="F60" s="40"/>
      <c r="G60" s="41"/>
      <c r="H60" s="40"/>
      <c r="I60" s="40"/>
      <c r="J60" s="40"/>
      <c r="K60" s="40"/>
      <c r="L60" s="42"/>
    </row>
    <row r="61" spans="1:12" ht="20.100000000000001" customHeight="1">
      <c r="A61" s="38" t="s">
        <v>176</v>
      </c>
      <c r="B61" s="38" t="s">
        <v>181</v>
      </c>
      <c r="C61" s="39" t="s">
        <v>64</v>
      </c>
      <c r="D61" s="40"/>
      <c r="E61" s="41"/>
      <c r="F61" s="40"/>
      <c r="G61" s="41"/>
      <c r="H61" s="40"/>
      <c r="I61" s="40"/>
      <c r="J61" s="40"/>
      <c r="K61" s="40"/>
      <c r="L61" s="42"/>
    </row>
    <row r="62" spans="1:12" ht="20.100000000000001" customHeight="1">
      <c r="A62" s="38" t="s">
        <v>176</v>
      </c>
      <c r="B62" s="38" t="s">
        <v>182</v>
      </c>
      <c r="C62" s="39" t="s">
        <v>64</v>
      </c>
      <c r="D62" s="40"/>
      <c r="E62" s="41"/>
      <c r="F62" s="40"/>
      <c r="G62" s="41"/>
      <c r="H62" s="40"/>
      <c r="I62" s="40"/>
      <c r="J62" s="40"/>
      <c r="K62" s="40"/>
      <c r="L62" s="42"/>
    </row>
    <row r="63" spans="1:12" ht="20.100000000000001" customHeight="1">
      <c r="A63" s="38" t="s">
        <v>176</v>
      </c>
      <c r="B63" s="38" t="s">
        <v>183</v>
      </c>
      <c r="C63" s="39" t="s">
        <v>64</v>
      </c>
      <c r="D63" s="40"/>
      <c r="E63" s="41"/>
      <c r="F63" s="40"/>
      <c r="G63" s="41"/>
      <c r="H63" s="40"/>
      <c r="I63" s="40"/>
      <c r="J63" s="40"/>
      <c r="K63" s="40"/>
      <c r="L63" s="42"/>
    </row>
    <row r="64" spans="1:12" ht="20.100000000000001" customHeight="1">
      <c r="A64" s="38" t="s">
        <v>176</v>
      </c>
      <c r="B64" s="38" t="s">
        <v>184</v>
      </c>
      <c r="C64" s="39" t="s">
        <v>64</v>
      </c>
      <c r="D64" s="40"/>
      <c r="E64" s="41"/>
      <c r="F64" s="40"/>
      <c r="G64" s="41"/>
      <c r="H64" s="40"/>
      <c r="I64" s="40"/>
      <c r="J64" s="40"/>
      <c r="K64" s="40"/>
      <c r="L64" s="42"/>
    </row>
    <row r="65" spans="1:12" ht="20.100000000000001" customHeight="1">
      <c r="A65" s="38" t="s">
        <v>176</v>
      </c>
      <c r="B65" s="38" t="s">
        <v>185</v>
      </c>
      <c r="C65" s="39" t="s">
        <v>64</v>
      </c>
      <c r="D65" s="40"/>
      <c r="E65" s="41"/>
      <c r="F65" s="40"/>
      <c r="G65" s="41"/>
      <c r="H65" s="40"/>
      <c r="I65" s="40"/>
      <c r="J65" s="40"/>
      <c r="K65" s="40"/>
      <c r="L65" s="42"/>
    </row>
    <row r="66" spans="1:12" ht="20.100000000000001" customHeight="1">
      <c r="A66" s="38" t="s">
        <v>186</v>
      </c>
      <c r="B66" s="38" t="s">
        <v>187</v>
      </c>
      <c r="C66" s="39" t="s">
        <v>64</v>
      </c>
      <c r="D66" s="40"/>
      <c r="E66" s="41"/>
      <c r="F66" s="40"/>
      <c r="G66" s="41"/>
      <c r="H66" s="40"/>
      <c r="I66" s="40"/>
      <c r="J66" s="40"/>
      <c r="K66" s="40"/>
      <c r="L66" s="42"/>
    </row>
    <row r="67" spans="1:12" ht="20.100000000000001" customHeight="1">
      <c r="A67" s="38" t="s">
        <v>186</v>
      </c>
      <c r="B67" s="38" t="s">
        <v>188</v>
      </c>
      <c r="C67" s="39" t="s">
        <v>64</v>
      </c>
      <c r="D67" s="40"/>
      <c r="E67" s="41"/>
      <c r="F67" s="40"/>
      <c r="G67" s="41"/>
      <c r="H67" s="40"/>
      <c r="I67" s="40"/>
      <c r="J67" s="40"/>
      <c r="K67" s="40"/>
      <c r="L67" s="42"/>
    </row>
    <row r="68" spans="1:12" ht="20.100000000000001" customHeight="1">
      <c r="A68" s="38" t="s">
        <v>186</v>
      </c>
      <c r="B68" s="38" t="s">
        <v>189</v>
      </c>
      <c r="C68" s="39" t="s">
        <v>64</v>
      </c>
      <c r="D68" s="40"/>
      <c r="E68" s="41"/>
      <c r="F68" s="40"/>
      <c r="G68" s="41"/>
      <c r="H68" s="40"/>
      <c r="I68" s="40"/>
      <c r="J68" s="40"/>
      <c r="K68" s="40"/>
      <c r="L68" s="42"/>
    </row>
    <row r="69" spans="1:12" ht="20.100000000000001" customHeight="1">
      <c r="A69" s="38" t="s">
        <v>186</v>
      </c>
      <c r="B69" s="38" t="s">
        <v>190</v>
      </c>
      <c r="C69" s="39" t="s">
        <v>64</v>
      </c>
      <c r="D69" s="40"/>
      <c r="E69" s="41"/>
      <c r="F69" s="40"/>
      <c r="G69" s="41"/>
      <c r="H69" s="40"/>
      <c r="I69" s="40"/>
      <c r="J69" s="40"/>
      <c r="K69" s="40"/>
      <c r="L69" s="42"/>
    </row>
    <row r="70" spans="1:12" ht="20.100000000000001" customHeight="1">
      <c r="A70" s="38" t="s">
        <v>186</v>
      </c>
      <c r="B70" s="38" t="s">
        <v>191</v>
      </c>
      <c r="C70" s="39" t="s">
        <v>64</v>
      </c>
      <c r="D70" s="40"/>
      <c r="E70" s="41"/>
      <c r="F70" s="40"/>
      <c r="G70" s="41"/>
      <c r="H70" s="40"/>
      <c r="I70" s="40"/>
      <c r="J70" s="40"/>
      <c r="K70" s="40"/>
      <c r="L70" s="42"/>
    </row>
    <row r="71" spans="1:12" ht="20.100000000000001" customHeight="1">
      <c r="A71" s="38" t="s">
        <v>186</v>
      </c>
      <c r="B71" s="38" t="s">
        <v>192</v>
      </c>
      <c r="C71" s="39" t="s">
        <v>64</v>
      </c>
      <c r="D71" s="40"/>
      <c r="E71" s="41"/>
      <c r="F71" s="40"/>
      <c r="G71" s="41"/>
      <c r="H71" s="40"/>
      <c r="I71" s="40"/>
      <c r="J71" s="40"/>
      <c r="K71" s="40"/>
      <c r="L71" s="42"/>
    </row>
    <row r="72" spans="1:12" ht="20.100000000000001" customHeight="1">
      <c r="A72" s="38" t="s">
        <v>186</v>
      </c>
      <c r="B72" s="38" t="s">
        <v>193</v>
      </c>
      <c r="C72" s="39" t="s">
        <v>64</v>
      </c>
      <c r="D72" s="40"/>
      <c r="E72" s="41"/>
      <c r="F72" s="40"/>
      <c r="G72" s="41"/>
      <c r="H72" s="40"/>
      <c r="I72" s="40"/>
      <c r="J72" s="40"/>
      <c r="K72" s="40"/>
      <c r="L72" s="42"/>
    </row>
    <row r="73" spans="1:12" ht="20.100000000000001" customHeight="1">
      <c r="A73" s="38" t="s">
        <v>186</v>
      </c>
      <c r="B73" s="38" t="s">
        <v>194</v>
      </c>
      <c r="C73" s="39" t="s">
        <v>64</v>
      </c>
      <c r="D73" s="40"/>
      <c r="E73" s="41"/>
      <c r="F73" s="40"/>
      <c r="G73" s="41"/>
      <c r="H73" s="40"/>
      <c r="I73" s="40"/>
      <c r="J73" s="40"/>
      <c r="K73" s="40"/>
      <c r="L73" s="42"/>
    </row>
    <row r="74" spans="1:12" ht="20.100000000000001" customHeight="1">
      <c r="A74" s="38" t="s">
        <v>186</v>
      </c>
      <c r="B74" s="38" t="s">
        <v>195</v>
      </c>
      <c r="C74" s="39" t="s">
        <v>64</v>
      </c>
      <c r="D74" s="40"/>
      <c r="E74" s="41"/>
      <c r="F74" s="40"/>
      <c r="G74" s="41"/>
      <c r="H74" s="40"/>
      <c r="I74" s="40"/>
      <c r="J74" s="40"/>
      <c r="K74" s="40"/>
      <c r="L74" s="42"/>
    </row>
    <row r="75" spans="1:12" ht="20.100000000000001" customHeight="1">
      <c r="A75" s="38" t="s">
        <v>186</v>
      </c>
      <c r="B75" s="38" t="s">
        <v>196</v>
      </c>
      <c r="C75" s="39" t="s">
        <v>64</v>
      </c>
      <c r="D75" s="40"/>
      <c r="E75" s="41"/>
      <c r="F75" s="40"/>
      <c r="G75" s="41"/>
      <c r="H75" s="40"/>
      <c r="I75" s="40"/>
      <c r="J75" s="40"/>
      <c r="K75" s="40"/>
      <c r="L75" s="42"/>
    </row>
    <row r="76" spans="1:12" ht="20.100000000000001" customHeight="1">
      <c r="A76" s="38" t="s">
        <v>186</v>
      </c>
      <c r="B76" s="38" t="s">
        <v>197</v>
      </c>
      <c r="C76" s="39" t="s">
        <v>64</v>
      </c>
      <c r="D76" s="40"/>
      <c r="E76" s="41"/>
      <c r="F76" s="40"/>
      <c r="G76" s="41"/>
      <c r="H76" s="40"/>
      <c r="I76" s="40"/>
      <c r="J76" s="40"/>
      <c r="K76" s="40"/>
      <c r="L76" s="42"/>
    </row>
    <row r="77" spans="1:12" ht="20.100000000000001" customHeight="1">
      <c r="A77" s="38" t="s">
        <v>186</v>
      </c>
      <c r="B77" s="38" t="s">
        <v>198</v>
      </c>
      <c r="C77" s="39" t="s">
        <v>64</v>
      </c>
      <c r="D77" s="40"/>
      <c r="E77" s="41"/>
      <c r="F77" s="40"/>
      <c r="G77" s="41"/>
      <c r="H77" s="40"/>
      <c r="I77" s="40"/>
      <c r="J77" s="40"/>
      <c r="K77" s="40"/>
      <c r="L77" s="42"/>
    </row>
    <row r="78" spans="1:12" ht="20.100000000000001" customHeight="1">
      <c r="A78" s="38" t="s">
        <v>199</v>
      </c>
      <c r="B78" s="38" t="s">
        <v>200</v>
      </c>
      <c r="C78" s="39" t="s">
        <v>64</v>
      </c>
      <c r="D78" s="40"/>
      <c r="E78" s="41"/>
      <c r="F78" s="40"/>
      <c r="G78" s="41"/>
      <c r="H78" s="40"/>
      <c r="I78" s="40"/>
      <c r="J78" s="40"/>
      <c r="K78" s="40"/>
      <c r="L78" s="42"/>
    </row>
    <row r="79" spans="1:12" ht="20.100000000000001" customHeight="1">
      <c r="A79" s="38" t="s">
        <v>75</v>
      </c>
      <c r="B79" s="38" t="s">
        <v>76</v>
      </c>
      <c r="C79" s="39" t="s">
        <v>64</v>
      </c>
      <c r="D79" s="40"/>
      <c r="E79" s="41"/>
      <c r="F79" s="40"/>
      <c r="G79" s="41"/>
      <c r="H79" s="40"/>
      <c r="I79" s="40"/>
      <c r="J79" s="40"/>
      <c r="K79" s="40"/>
      <c r="L79" s="42"/>
    </row>
    <row r="80" spans="1:12" ht="20.100000000000001" customHeight="1">
      <c r="A80" s="38" t="s">
        <v>75</v>
      </c>
      <c r="B80" s="38" t="s">
        <v>101</v>
      </c>
      <c r="C80" s="39" t="s">
        <v>64</v>
      </c>
      <c r="D80" s="40"/>
      <c r="E80" s="41"/>
      <c r="F80" s="40"/>
      <c r="G80" s="41"/>
      <c r="H80" s="40"/>
      <c r="I80" s="40"/>
      <c r="J80" s="40"/>
      <c r="K80" s="40"/>
      <c r="L80" s="42"/>
    </row>
    <row r="81" spans="1:12" ht="20.100000000000001" customHeight="1">
      <c r="A81" s="38" t="s">
        <v>201</v>
      </c>
      <c r="B81" s="38" t="s">
        <v>202</v>
      </c>
      <c r="C81" s="39" t="s">
        <v>64</v>
      </c>
      <c r="D81" s="40"/>
      <c r="E81" s="41"/>
      <c r="F81" s="40"/>
      <c r="G81" s="40"/>
      <c r="H81" s="40"/>
      <c r="I81" s="40"/>
      <c r="J81" s="40"/>
      <c r="K81" s="40"/>
      <c r="L81" s="42"/>
    </row>
    <row r="82" spans="1:12" ht="20.100000000000001" customHeight="1">
      <c r="A82" s="38" t="s">
        <v>201</v>
      </c>
      <c r="B82" s="38" t="s">
        <v>203</v>
      </c>
      <c r="C82" s="39" t="s">
        <v>64</v>
      </c>
      <c r="D82" s="40"/>
      <c r="E82" s="41"/>
      <c r="F82" s="40"/>
      <c r="G82" s="40"/>
      <c r="H82" s="40"/>
      <c r="I82" s="40"/>
      <c r="J82" s="40"/>
      <c r="K82" s="40"/>
      <c r="L82" s="42"/>
    </row>
    <row r="83" spans="1:12" ht="20.100000000000001" customHeight="1">
      <c r="A83" s="38" t="s">
        <v>204</v>
      </c>
      <c r="B83" s="38" t="s">
        <v>205</v>
      </c>
      <c r="C83" s="39" t="s">
        <v>206</v>
      </c>
      <c r="D83" s="40"/>
      <c r="E83" s="41"/>
      <c r="F83" s="40"/>
      <c r="G83" s="41"/>
      <c r="H83" s="40"/>
      <c r="I83" s="40"/>
      <c r="J83" s="40"/>
      <c r="K83" s="40"/>
      <c r="L83" s="42"/>
    </row>
    <row r="84" spans="1:12" ht="20.100000000000001" customHeight="1">
      <c r="A84" s="38" t="s">
        <v>207</v>
      </c>
      <c r="B84" s="38" t="s">
        <v>208</v>
      </c>
      <c r="C84" s="39" t="s">
        <v>209</v>
      </c>
      <c r="D84" s="40"/>
      <c r="E84" s="41"/>
      <c r="F84" s="40"/>
      <c r="G84" s="41"/>
      <c r="H84" s="40"/>
      <c r="I84" s="40"/>
      <c r="J84" s="40"/>
      <c r="K84" s="40"/>
      <c r="L84" s="38" t="s">
        <v>210</v>
      </c>
    </row>
    <row r="85" spans="1:12" ht="20.100000000000001" customHeight="1">
      <c r="A85" s="38" t="s">
        <v>211</v>
      </c>
      <c r="B85" s="38" t="s">
        <v>212</v>
      </c>
      <c r="C85" s="39" t="s">
        <v>64</v>
      </c>
      <c r="D85" s="40"/>
      <c r="E85" s="40"/>
      <c r="F85" s="40"/>
      <c r="G85" s="40"/>
      <c r="H85" s="40"/>
      <c r="I85" s="40"/>
      <c r="J85" s="40"/>
      <c r="K85" s="40"/>
      <c r="L85" s="42"/>
    </row>
    <row r="86" spans="1:12" ht="20.100000000000001" customHeight="1">
      <c r="A86" s="38" t="s">
        <v>213</v>
      </c>
      <c r="B86" s="38" t="s">
        <v>63</v>
      </c>
      <c r="C86" s="39" t="s">
        <v>64</v>
      </c>
      <c r="D86" s="40"/>
      <c r="E86" s="41"/>
      <c r="F86" s="40"/>
      <c r="G86" s="40"/>
      <c r="H86" s="40"/>
      <c r="I86" s="40"/>
      <c r="J86" s="40"/>
      <c r="K86" s="40"/>
      <c r="L86" s="42"/>
    </row>
    <row r="87" spans="1:12" ht="20.100000000000001" customHeight="1">
      <c r="A87" s="38" t="s">
        <v>214</v>
      </c>
      <c r="B87" s="42"/>
      <c r="C87" s="39" t="s">
        <v>206</v>
      </c>
      <c r="D87" s="40"/>
      <c r="E87" s="41"/>
      <c r="F87" s="40"/>
      <c r="G87" s="41"/>
      <c r="H87" s="40"/>
      <c r="I87" s="40"/>
      <c r="J87" s="40"/>
      <c r="K87" s="40"/>
      <c r="L87" s="42"/>
    </row>
    <row r="88" spans="1:12" ht="20.100000000000001" customHeight="1">
      <c r="A88" s="38" t="s">
        <v>215</v>
      </c>
      <c r="B88" s="38" t="s">
        <v>216</v>
      </c>
      <c r="C88" s="39" t="s">
        <v>53</v>
      </c>
      <c r="D88" s="40"/>
      <c r="E88" s="40"/>
      <c r="F88" s="40"/>
      <c r="G88" s="41"/>
      <c r="H88" s="40"/>
      <c r="I88" s="40"/>
      <c r="J88" s="40"/>
      <c r="K88" s="40"/>
      <c r="L88" s="42"/>
    </row>
    <row r="89" spans="1:12" ht="20.100000000000001" customHeight="1">
      <c r="A89" s="38" t="s">
        <v>217</v>
      </c>
      <c r="B89" s="38" t="s">
        <v>218</v>
      </c>
      <c r="C89" s="39" t="s">
        <v>79</v>
      </c>
      <c r="D89" s="40"/>
      <c r="E89" s="40"/>
      <c r="F89" s="40"/>
      <c r="G89" s="41"/>
      <c r="H89" s="40"/>
      <c r="I89" s="40"/>
      <c r="J89" s="40"/>
      <c r="K89" s="40"/>
      <c r="L89" s="42"/>
    </row>
    <row r="90" spans="1:12" ht="20.100000000000001" customHeight="1">
      <c r="A90" s="38" t="s">
        <v>90</v>
      </c>
      <c r="B90" s="38" t="s">
        <v>91</v>
      </c>
      <c r="C90" s="39" t="s">
        <v>44</v>
      </c>
      <c r="D90" s="40"/>
      <c r="E90" s="40"/>
      <c r="F90" s="40"/>
      <c r="G90" s="40"/>
      <c r="H90" s="40"/>
      <c r="I90" s="40"/>
      <c r="J90" s="40"/>
      <c r="K90" s="40"/>
      <c r="L90" s="42"/>
    </row>
    <row r="91" spans="1:12" ht="20.100000000000001" customHeight="1">
      <c r="A91" s="38" t="s">
        <v>219</v>
      </c>
      <c r="B91" s="38" t="s">
        <v>220</v>
      </c>
      <c r="C91" s="39" t="s">
        <v>160</v>
      </c>
      <c r="D91" s="40"/>
      <c r="E91" s="41"/>
      <c r="F91" s="40"/>
      <c r="G91" s="41"/>
      <c r="H91" s="40"/>
      <c r="I91" s="40"/>
      <c r="J91" s="40"/>
      <c r="K91" s="40"/>
      <c r="L91" s="38" t="s">
        <v>221</v>
      </c>
    </row>
    <row r="92" spans="1:12" ht="20.100000000000001" customHeight="1">
      <c r="A92" s="38" t="s">
        <v>222</v>
      </c>
      <c r="B92" s="38" t="s">
        <v>223</v>
      </c>
      <c r="C92" s="39" t="s">
        <v>64</v>
      </c>
      <c r="D92" s="40"/>
      <c r="E92" s="41"/>
      <c r="F92" s="40"/>
      <c r="G92" s="41"/>
      <c r="H92" s="40"/>
      <c r="I92" s="40"/>
      <c r="J92" s="40"/>
      <c r="K92" s="40"/>
      <c r="L92" s="42"/>
    </row>
    <row r="93" spans="1:12" ht="20.100000000000001" customHeight="1">
      <c r="A93" s="38" t="s">
        <v>222</v>
      </c>
      <c r="B93" s="38" t="s">
        <v>76</v>
      </c>
      <c r="C93" s="39" t="s">
        <v>64</v>
      </c>
      <c r="D93" s="40"/>
      <c r="E93" s="41"/>
      <c r="F93" s="40"/>
      <c r="G93" s="41"/>
      <c r="H93" s="40"/>
      <c r="I93" s="40"/>
      <c r="J93" s="40"/>
      <c r="K93" s="40"/>
      <c r="L93" s="42"/>
    </row>
    <row r="94" spans="1:12" ht="20.100000000000001" customHeight="1">
      <c r="A94" s="38" t="s">
        <v>222</v>
      </c>
      <c r="B94" s="38" t="s">
        <v>63</v>
      </c>
      <c r="C94" s="39" t="s">
        <v>64</v>
      </c>
      <c r="D94" s="40"/>
      <c r="E94" s="41"/>
      <c r="F94" s="40"/>
      <c r="G94" s="41"/>
      <c r="H94" s="40"/>
      <c r="I94" s="40"/>
      <c r="J94" s="40"/>
      <c r="K94" s="40"/>
      <c r="L94" s="42"/>
    </row>
    <row r="95" spans="1:12" ht="20.100000000000001" customHeight="1">
      <c r="A95" s="38" t="s">
        <v>222</v>
      </c>
      <c r="B95" s="38" t="s">
        <v>66</v>
      </c>
      <c r="C95" s="39" t="s">
        <v>64</v>
      </c>
      <c r="D95" s="40"/>
      <c r="E95" s="41"/>
      <c r="F95" s="40"/>
      <c r="G95" s="41"/>
      <c r="H95" s="40"/>
      <c r="I95" s="40"/>
      <c r="J95" s="40"/>
      <c r="K95" s="40"/>
      <c r="L95" s="42"/>
    </row>
    <row r="96" spans="1:12" ht="20.100000000000001" customHeight="1">
      <c r="A96" s="38" t="s">
        <v>222</v>
      </c>
      <c r="B96" s="38" t="s">
        <v>98</v>
      </c>
      <c r="C96" s="39" t="s">
        <v>64</v>
      </c>
      <c r="D96" s="40"/>
      <c r="E96" s="41"/>
      <c r="F96" s="40"/>
      <c r="G96" s="41"/>
      <c r="H96" s="40"/>
      <c r="I96" s="40"/>
      <c r="J96" s="40"/>
      <c r="K96" s="40"/>
      <c r="L96" s="42"/>
    </row>
    <row r="97" spans="1:12" ht="20.100000000000001" customHeight="1">
      <c r="A97" s="38" t="s">
        <v>224</v>
      </c>
      <c r="B97" s="38" t="s">
        <v>225</v>
      </c>
      <c r="C97" s="39" t="s">
        <v>226</v>
      </c>
      <c r="D97" s="40"/>
      <c r="E97" s="41"/>
      <c r="F97" s="40"/>
      <c r="G97" s="41"/>
      <c r="H97" s="40"/>
      <c r="I97" s="40"/>
      <c r="J97" s="40"/>
      <c r="K97" s="40"/>
      <c r="L97" s="42"/>
    </row>
    <row r="98" spans="1:12" ht="20.100000000000001" customHeight="1">
      <c r="A98" s="38" t="s">
        <v>227</v>
      </c>
      <c r="B98" s="38" t="s">
        <v>228</v>
      </c>
      <c r="C98" s="39" t="s">
        <v>206</v>
      </c>
      <c r="D98" s="40"/>
      <c r="E98" s="41"/>
      <c r="F98" s="40"/>
      <c r="G98" s="41"/>
      <c r="H98" s="40"/>
      <c r="I98" s="40"/>
      <c r="J98" s="40"/>
      <c r="K98" s="40"/>
      <c r="L98" s="42"/>
    </row>
    <row r="99" spans="1:12" ht="20.100000000000001" customHeight="1">
      <c r="A99" s="38" t="s">
        <v>67</v>
      </c>
      <c r="B99" s="38" t="s">
        <v>70</v>
      </c>
      <c r="C99" s="39" t="s">
        <v>64</v>
      </c>
      <c r="D99" s="40"/>
      <c r="E99" s="41"/>
      <c r="F99" s="40"/>
      <c r="G99" s="41"/>
      <c r="H99" s="40"/>
      <c r="I99" s="40"/>
      <c r="J99" s="40"/>
      <c r="K99" s="40"/>
      <c r="L99" s="42"/>
    </row>
    <row r="100" spans="1:12" ht="20.100000000000001" customHeight="1">
      <c r="A100" s="38" t="s">
        <v>67</v>
      </c>
      <c r="B100" s="38" t="s">
        <v>68</v>
      </c>
      <c r="C100" s="39" t="s">
        <v>64</v>
      </c>
      <c r="D100" s="40"/>
      <c r="E100" s="41"/>
      <c r="F100" s="40"/>
      <c r="G100" s="41"/>
      <c r="H100" s="40"/>
      <c r="I100" s="40"/>
      <c r="J100" s="40"/>
      <c r="K100" s="40"/>
      <c r="L100" s="42"/>
    </row>
    <row r="101" spans="1:12" ht="20.100000000000001" customHeight="1">
      <c r="A101" s="38" t="s">
        <v>67</v>
      </c>
      <c r="B101" s="38" t="s">
        <v>69</v>
      </c>
      <c r="C101" s="39" t="s">
        <v>64</v>
      </c>
      <c r="D101" s="40"/>
      <c r="E101" s="41"/>
      <c r="F101" s="40"/>
      <c r="G101" s="41"/>
      <c r="H101" s="40"/>
      <c r="I101" s="40"/>
      <c r="J101" s="40"/>
      <c r="K101" s="40"/>
      <c r="L101" s="42"/>
    </row>
    <row r="102" spans="1:12" ht="20.100000000000001" customHeight="1">
      <c r="A102" s="38" t="s">
        <v>229</v>
      </c>
      <c r="B102" s="38" t="s">
        <v>230</v>
      </c>
      <c r="C102" s="39" t="s">
        <v>53</v>
      </c>
      <c r="D102" s="40"/>
      <c r="E102" s="41"/>
      <c r="F102" s="40"/>
      <c r="G102" s="41"/>
      <c r="H102" s="40"/>
      <c r="I102" s="40"/>
      <c r="J102" s="40"/>
      <c r="K102" s="40"/>
      <c r="L102" s="42"/>
    </row>
    <row r="103" spans="1:12" ht="20.100000000000001" customHeight="1">
      <c r="A103" s="38" t="s">
        <v>231</v>
      </c>
      <c r="B103" s="38" t="s">
        <v>232</v>
      </c>
      <c r="C103" s="39" t="s">
        <v>233</v>
      </c>
      <c r="D103" s="40"/>
      <c r="E103" s="40"/>
      <c r="F103" s="40"/>
      <c r="G103" s="40"/>
      <c r="H103" s="40"/>
      <c r="I103" s="40"/>
      <c r="J103" s="40"/>
      <c r="K103" s="40"/>
      <c r="L103" s="42"/>
    </row>
    <row r="104" spans="1:12" ht="20.100000000000001" customHeight="1">
      <c r="A104" s="38" t="s">
        <v>234</v>
      </c>
      <c r="B104" s="38" t="s">
        <v>235</v>
      </c>
      <c r="C104" s="39" t="s">
        <v>79</v>
      </c>
      <c r="D104" s="40"/>
      <c r="E104" s="40"/>
      <c r="F104" s="40"/>
      <c r="G104" s="41"/>
      <c r="H104" s="40"/>
      <c r="I104" s="40"/>
      <c r="J104" s="40"/>
      <c r="K104" s="40"/>
      <c r="L104" s="42"/>
    </row>
    <row r="105" spans="1:12" ht="20.100000000000001" customHeight="1">
      <c r="A105" s="38" t="s">
        <v>234</v>
      </c>
      <c r="B105" s="38" t="s">
        <v>236</v>
      </c>
      <c r="C105" s="39" t="s">
        <v>79</v>
      </c>
      <c r="D105" s="40"/>
      <c r="E105" s="40"/>
      <c r="F105" s="40"/>
      <c r="G105" s="41"/>
      <c r="H105" s="40"/>
      <c r="I105" s="40"/>
      <c r="J105" s="40"/>
      <c r="K105" s="40"/>
      <c r="L105" s="42"/>
    </row>
    <row r="106" spans="1:12" ht="20.100000000000001" customHeight="1">
      <c r="A106" s="38" t="s">
        <v>234</v>
      </c>
      <c r="B106" s="38" t="s">
        <v>237</v>
      </c>
      <c r="C106" s="39" t="s">
        <v>79</v>
      </c>
      <c r="D106" s="40"/>
      <c r="E106" s="40"/>
      <c r="F106" s="40"/>
      <c r="G106" s="41"/>
      <c r="H106" s="40"/>
      <c r="I106" s="40"/>
      <c r="J106" s="40"/>
      <c r="K106" s="40"/>
      <c r="L106" s="42"/>
    </row>
    <row r="107" spans="1:12" ht="20.100000000000001" customHeight="1">
      <c r="A107" s="38" t="s">
        <v>234</v>
      </c>
      <c r="B107" s="38" t="s">
        <v>238</v>
      </c>
      <c r="C107" s="39" t="s">
        <v>79</v>
      </c>
      <c r="D107" s="40"/>
      <c r="E107" s="40"/>
      <c r="F107" s="40"/>
      <c r="G107" s="41"/>
      <c r="H107" s="40"/>
      <c r="I107" s="40"/>
      <c r="J107" s="40"/>
      <c r="K107" s="40"/>
      <c r="L107" s="42"/>
    </row>
    <row r="108" spans="1:12" ht="20.100000000000001" customHeight="1">
      <c r="A108" s="38" t="s">
        <v>234</v>
      </c>
      <c r="B108" s="38" t="s">
        <v>239</v>
      </c>
      <c r="C108" s="39" t="s">
        <v>79</v>
      </c>
      <c r="D108" s="40"/>
      <c r="E108" s="40"/>
      <c r="F108" s="40"/>
      <c r="G108" s="41"/>
      <c r="H108" s="40"/>
      <c r="I108" s="40"/>
      <c r="J108" s="40"/>
      <c r="K108" s="40"/>
      <c r="L108" s="42"/>
    </row>
    <row r="109" spans="1:12" ht="20.100000000000001" customHeight="1">
      <c r="A109" s="38" t="s">
        <v>240</v>
      </c>
      <c r="B109" s="38" t="s">
        <v>223</v>
      </c>
      <c r="C109" s="39" t="s">
        <v>79</v>
      </c>
      <c r="D109" s="40"/>
      <c r="E109" s="41"/>
      <c r="F109" s="40"/>
      <c r="G109" s="41"/>
      <c r="H109" s="40"/>
      <c r="I109" s="40"/>
      <c r="J109" s="40"/>
      <c r="K109" s="40"/>
      <c r="L109" s="42"/>
    </row>
    <row r="110" spans="1:12" ht="20.100000000000001" customHeight="1">
      <c r="A110" s="38" t="s">
        <v>240</v>
      </c>
      <c r="B110" s="38" t="s">
        <v>76</v>
      </c>
      <c r="C110" s="39" t="s">
        <v>79</v>
      </c>
      <c r="D110" s="40"/>
      <c r="E110" s="41"/>
      <c r="F110" s="40"/>
      <c r="G110" s="41"/>
      <c r="H110" s="40"/>
      <c r="I110" s="40"/>
      <c r="J110" s="40"/>
      <c r="K110" s="40"/>
      <c r="L110" s="42"/>
    </row>
    <row r="111" spans="1:12" ht="20.100000000000001" customHeight="1">
      <c r="A111" s="38" t="s">
        <v>240</v>
      </c>
      <c r="B111" s="38" t="s">
        <v>122</v>
      </c>
      <c r="C111" s="39" t="s">
        <v>79</v>
      </c>
      <c r="D111" s="40"/>
      <c r="E111" s="41"/>
      <c r="F111" s="40"/>
      <c r="G111" s="41"/>
      <c r="H111" s="40"/>
      <c r="I111" s="40"/>
      <c r="J111" s="40"/>
      <c r="K111" s="40"/>
      <c r="L111" s="42"/>
    </row>
    <row r="112" spans="1:12" ht="20.100000000000001" customHeight="1">
      <c r="A112" s="38" t="s">
        <v>240</v>
      </c>
      <c r="B112" s="38" t="s">
        <v>98</v>
      </c>
      <c r="C112" s="39" t="s">
        <v>79</v>
      </c>
      <c r="D112" s="40"/>
      <c r="E112" s="41"/>
      <c r="F112" s="40"/>
      <c r="G112" s="41"/>
      <c r="H112" s="40"/>
      <c r="I112" s="40"/>
      <c r="J112" s="40"/>
      <c r="K112" s="40"/>
      <c r="L112" s="42"/>
    </row>
    <row r="113" spans="1:12" ht="20.100000000000001" customHeight="1">
      <c r="A113" s="38" t="s">
        <v>240</v>
      </c>
      <c r="B113" s="38" t="s">
        <v>101</v>
      </c>
      <c r="C113" s="39" t="s">
        <v>79</v>
      </c>
      <c r="D113" s="40"/>
      <c r="E113" s="41"/>
      <c r="F113" s="40"/>
      <c r="G113" s="41"/>
      <c r="H113" s="40"/>
      <c r="I113" s="40"/>
      <c r="J113" s="40"/>
      <c r="K113" s="40"/>
      <c r="L113" s="42"/>
    </row>
    <row r="114" spans="1:12" ht="20.100000000000001" customHeight="1">
      <c r="A114" s="38" t="s">
        <v>241</v>
      </c>
      <c r="B114" s="38" t="s">
        <v>242</v>
      </c>
      <c r="C114" s="39" t="s">
        <v>233</v>
      </c>
      <c r="D114" s="40"/>
      <c r="E114" s="40"/>
      <c r="F114" s="40"/>
      <c r="G114" s="40"/>
      <c r="H114" s="40"/>
      <c r="I114" s="40"/>
      <c r="J114" s="40"/>
      <c r="K114" s="40"/>
      <c r="L114" s="42"/>
    </row>
    <row r="115" spans="1:12" ht="20.100000000000001" customHeight="1">
      <c r="A115" s="38" t="s">
        <v>99</v>
      </c>
      <c r="B115" s="38" t="s">
        <v>100</v>
      </c>
      <c r="C115" s="39" t="s">
        <v>64</v>
      </c>
      <c r="D115" s="40"/>
      <c r="E115" s="40"/>
      <c r="F115" s="40"/>
      <c r="G115" s="40"/>
      <c r="H115" s="40"/>
      <c r="I115" s="40"/>
      <c r="J115" s="40"/>
      <c r="K115" s="40"/>
      <c r="L115" s="42"/>
    </row>
    <row r="116" spans="1:12" ht="20.100000000000001" customHeight="1">
      <c r="A116" s="38" t="s">
        <v>77</v>
      </c>
      <c r="B116" s="38" t="s">
        <v>78</v>
      </c>
      <c r="C116" s="39" t="s">
        <v>79</v>
      </c>
      <c r="D116" s="40"/>
      <c r="E116" s="41"/>
      <c r="F116" s="40"/>
      <c r="G116" s="41"/>
      <c r="H116" s="40"/>
      <c r="I116" s="40"/>
      <c r="J116" s="40"/>
      <c r="K116" s="40"/>
      <c r="L116" s="42"/>
    </row>
    <row r="117" spans="1:12" ht="20.100000000000001" customHeight="1">
      <c r="A117" s="38" t="s">
        <v>77</v>
      </c>
      <c r="B117" s="38" t="s">
        <v>102</v>
      </c>
      <c r="C117" s="39" t="s">
        <v>79</v>
      </c>
      <c r="D117" s="40"/>
      <c r="E117" s="41"/>
      <c r="F117" s="40"/>
      <c r="G117" s="41"/>
      <c r="H117" s="40"/>
      <c r="I117" s="40"/>
      <c r="J117" s="40"/>
      <c r="K117" s="40"/>
      <c r="L117" s="42"/>
    </row>
    <row r="118" spans="1:12" ht="20.100000000000001" customHeight="1">
      <c r="A118" s="38" t="s">
        <v>77</v>
      </c>
      <c r="B118" s="38" t="s">
        <v>103</v>
      </c>
      <c r="C118" s="39" t="s">
        <v>79</v>
      </c>
      <c r="D118" s="40"/>
      <c r="E118" s="41"/>
      <c r="F118" s="40"/>
      <c r="G118" s="41"/>
      <c r="H118" s="40"/>
      <c r="I118" s="40"/>
      <c r="J118" s="40"/>
      <c r="K118" s="40"/>
      <c r="L118" s="42"/>
    </row>
    <row r="119" spans="1:12" ht="20.100000000000001" customHeight="1">
      <c r="A119" s="38" t="s">
        <v>243</v>
      </c>
      <c r="B119" s="38" t="s">
        <v>244</v>
      </c>
      <c r="C119" s="39" t="s">
        <v>79</v>
      </c>
      <c r="D119" s="40"/>
      <c r="E119" s="41"/>
      <c r="F119" s="40"/>
      <c r="G119" s="41"/>
      <c r="H119" s="40"/>
      <c r="I119" s="40"/>
      <c r="J119" s="40"/>
      <c r="K119" s="40"/>
      <c r="L119" s="42"/>
    </row>
    <row r="120" spans="1:12" ht="20.100000000000001" customHeight="1">
      <c r="A120" s="38" t="s">
        <v>243</v>
      </c>
      <c r="B120" s="38" t="s">
        <v>245</v>
      </c>
      <c r="C120" s="39" t="s">
        <v>79</v>
      </c>
      <c r="D120" s="40"/>
      <c r="E120" s="41"/>
      <c r="F120" s="40"/>
      <c r="G120" s="41"/>
      <c r="H120" s="40"/>
      <c r="I120" s="40"/>
      <c r="J120" s="40"/>
      <c r="K120" s="40"/>
      <c r="L120" s="42"/>
    </row>
    <row r="121" spans="1:12" ht="20.100000000000001" customHeight="1">
      <c r="A121" s="38" t="s">
        <v>45</v>
      </c>
      <c r="B121" s="38" t="s">
        <v>46</v>
      </c>
      <c r="C121" s="39" t="s">
        <v>44</v>
      </c>
      <c r="D121" s="40"/>
      <c r="E121" s="40"/>
      <c r="F121" s="40"/>
      <c r="G121" s="40"/>
      <c r="H121" s="40"/>
      <c r="I121" s="40"/>
      <c r="J121" s="40"/>
      <c r="K121" s="40"/>
      <c r="L121" s="42"/>
    </row>
    <row r="122" spans="1:12" ht="20.100000000000001" customHeight="1">
      <c r="A122" s="38" t="s">
        <v>246</v>
      </c>
      <c r="B122" s="38" t="s">
        <v>247</v>
      </c>
      <c r="C122" s="39" t="s">
        <v>226</v>
      </c>
      <c r="D122" s="40"/>
      <c r="E122" s="41"/>
      <c r="F122" s="40"/>
      <c r="G122" s="41"/>
      <c r="H122" s="40"/>
      <c r="I122" s="40"/>
      <c r="J122" s="40"/>
      <c r="K122" s="40"/>
      <c r="L122" s="42"/>
    </row>
    <row r="123" spans="1:12" ht="20.100000000000001" customHeight="1">
      <c r="A123" s="38" t="s">
        <v>248</v>
      </c>
      <c r="B123" s="38" t="s">
        <v>36</v>
      </c>
      <c r="C123" s="39" t="s">
        <v>249</v>
      </c>
      <c r="D123" s="40"/>
      <c r="E123" s="40"/>
      <c r="F123" s="40"/>
      <c r="G123" s="40"/>
      <c r="H123" s="40"/>
      <c r="I123" s="40"/>
      <c r="J123" s="41"/>
      <c r="K123" s="40"/>
      <c r="L123" s="42"/>
    </row>
    <row r="124" spans="1:12" ht="20.100000000000001" customHeight="1">
      <c r="A124" s="38" t="s">
        <v>248</v>
      </c>
      <c r="B124" s="38" t="s">
        <v>85</v>
      </c>
      <c r="C124" s="39" t="s">
        <v>249</v>
      </c>
      <c r="D124" s="40"/>
      <c r="E124" s="40"/>
      <c r="F124" s="40"/>
      <c r="G124" s="40"/>
      <c r="H124" s="40"/>
      <c r="I124" s="40"/>
      <c r="J124" s="41"/>
      <c r="K124" s="40"/>
      <c r="L124" s="42"/>
    </row>
    <row r="125" spans="1:12" ht="20.100000000000001" customHeight="1">
      <c r="A125" s="38" t="s">
        <v>248</v>
      </c>
      <c r="B125" s="38" t="s">
        <v>250</v>
      </c>
      <c r="C125" s="39" t="s">
        <v>249</v>
      </c>
      <c r="D125" s="40"/>
      <c r="E125" s="40"/>
      <c r="F125" s="40"/>
      <c r="G125" s="40"/>
      <c r="H125" s="40"/>
      <c r="I125" s="40"/>
      <c r="J125" s="41"/>
      <c r="K125" s="40"/>
      <c r="L125" s="42"/>
    </row>
    <row r="126" spans="1:12" ht="20.100000000000001" customHeight="1">
      <c r="A126" s="38" t="s">
        <v>248</v>
      </c>
      <c r="B126" s="38" t="s">
        <v>251</v>
      </c>
      <c r="C126" s="39" t="s">
        <v>249</v>
      </c>
      <c r="D126" s="40"/>
      <c r="E126" s="40"/>
      <c r="F126" s="40"/>
      <c r="G126" s="40"/>
      <c r="H126" s="40"/>
      <c r="I126" s="40"/>
      <c r="J126" s="41"/>
      <c r="K126" s="40"/>
      <c r="L126" s="42"/>
    </row>
    <row r="127" spans="1:12" ht="20.100000000000001" customHeight="1">
      <c r="A127" s="38" t="s">
        <v>248</v>
      </c>
      <c r="B127" s="38" t="s">
        <v>50</v>
      </c>
      <c r="C127" s="39" t="s">
        <v>249</v>
      </c>
      <c r="D127" s="40"/>
      <c r="E127" s="40"/>
      <c r="F127" s="40"/>
      <c r="G127" s="40"/>
      <c r="H127" s="40"/>
      <c r="I127" s="40"/>
      <c r="J127" s="41"/>
      <c r="K127" s="40"/>
      <c r="L127" s="42"/>
    </row>
    <row r="128" spans="1:12" ht="20.100000000000001" customHeight="1">
      <c r="A128" s="38" t="s">
        <v>248</v>
      </c>
      <c r="B128" s="38" t="s">
        <v>252</v>
      </c>
      <c r="C128" s="39" t="s">
        <v>249</v>
      </c>
      <c r="D128" s="40"/>
      <c r="E128" s="40"/>
      <c r="F128" s="40"/>
      <c r="G128" s="40"/>
      <c r="H128" s="40"/>
      <c r="I128" s="40"/>
      <c r="J128" s="41"/>
      <c r="K128" s="40"/>
      <c r="L128" s="42"/>
    </row>
    <row r="129" spans="1:12" ht="20.100000000000001" customHeight="1">
      <c r="A129" s="38" t="s">
        <v>248</v>
      </c>
      <c r="B129" s="38" t="s">
        <v>253</v>
      </c>
      <c r="C129" s="39" t="s">
        <v>249</v>
      </c>
      <c r="D129" s="40"/>
      <c r="E129" s="40"/>
      <c r="F129" s="40"/>
      <c r="G129" s="40"/>
      <c r="H129" s="40"/>
      <c r="I129" s="40"/>
      <c r="J129" s="41"/>
      <c r="K129" s="40"/>
      <c r="L129" s="42"/>
    </row>
    <row r="130" spans="1:12" ht="20.100000000000001" customHeight="1">
      <c r="A130" s="38" t="s">
        <v>248</v>
      </c>
      <c r="B130" s="38" t="s">
        <v>37</v>
      </c>
      <c r="C130" s="39" t="s">
        <v>249</v>
      </c>
      <c r="D130" s="40"/>
      <c r="E130" s="40"/>
      <c r="F130" s="40"/>
      <c r="G130" s="40"/>
      <c r="H130" s="40"/>
      <c r="I130" s="40"/>
      <c r="J130" s="41"/>
      <c r="K130" s="40"/>
      <c r="L130" s="42"/>
    </row>
    <row r="131" spans="1:12" ht="20.100000000000001" customHeight="1">
      <c r="A131" s="38" t="s">
        <v>248</v>
      </c>
      <c r="B131" s="38" t="s">
        <v>254</v>
      </c>
      <c r="C131" s="39" t="s">
        <v>249</v>
      </c>
      <c r="D131" s="40"/>
      <c r="E131" s="40"/>
      <c r="F131" s="40"/>
      <c r="G131" s="40"/>
      <c r="H131" s="40"/>
      <c r="I131" s="40"/>
      <c r="J131" s="41"/>
      <c r="K131" s="40"/>
      <c r="L131" s="38" t="s">
        <v>255</v>
      </c>
    </row>
    <row r="132" spans="1:12" ht="20.100000000000001" customHeight="1">
      <c r="A132" s="38" t="s">
        <v>248</v>
      </c>
      <c r="B132" s="38" t="s">
        <v>256</v>
      </c>
      <c r="C132" s="39" t="s">
        <v>249</v>
      </c>
      <c r="D132" s="40"/>
      <c r="E132" s="40"/>
      <c r="F132" s="40"/>
      <c r="G132" s="40"/>
      <c r="H132" s="40"/>
      <c r="I132" s="40"/>
      <c r="J132" s="41"/>
      <c r="K132" s="40"/>
      <c r="L132" s="42"/>
    </row>
    <row r="133" spans="1:12" ht="20.100000000000001" customHeight="1">
      <c r="A133" s="38" t="s">
        <v>248</v>
      </c>
      <c r="B133" s="38" t="s">
        <v>257</v>
      </c>
      <c r="C133" s="39" t="s">
        <v>249</v>
      </c>
      <c r="D133" s="40"/>
      <c r="E133" s="40"/>
      <c r="F133" s="40"/>
      <c r="G133" s="40"/>
      <c r="H133" s="40"/>
      <c r="I133" s="40"/>
      <c r="J133" s="41"/>
      <c r="K133" s="40"/>
      <c r="L133" s="42"/>
    </row>
    <row r="134" spans="1:12" ht="20.100000000000001" customHeight="1">
      <c r="A134" s="38" t="s">
        <v>248</v>
      </c>
      <c r="B134" s="38" t="s">
        <v>258</v>
      </c>
      <c r="C134" s="39" t="s">
        <v>249</v>
      </c>
      <c r="D134" s="40"/>
      <c r="E134" s="40"/>
      <c r="F134" s="40"/>
      <c r="G134" s="40"/>
      <c r="H134" s="40"/>
      <c r="I134" s="40"/>
      <c r="J134" s="41"/>
      <c r="K134" s="40"/>
      <c r="L134" s="42"/>
    </row>
    <row r="135" spans="1:12" ht="20.100000000000001" customHeight="1">
      <c r="A135" s="38" t="s">
        <v>248</v>
      </c>
      <c r="B135" s="38" t="s">
        <v>259</v>
      </c>
      <c r="C135" s="39" t="s">
        <v>249</v>
      </c>
      <c r="D135" s="40"/>
      <c r="E135" s="40"/>
      <c r="F135" s="40"/>
      <c r="G135" s="40"/>
      <c r="H135" s="40"/>
      <c r="I135" s="40"/>
      <c r="J135" s="41"/>
      <c r="K135" s="40"/>
      <c r="L135" s="42"/>
    </row>
    <row r="136" spans="1:12" ht="20.100000000000001" customHeight="1">
      <c r="A136" s="38" t="s">
        <v>13</v>
      </c>
      <c r="B136" s="42"/>
      <c r="C136" s="39" t="s">
        <v>1</v>
      </c>
      <c r="D136" s="40"/>
      <c r="E136" s="40"/>
      <c r="F136" s="40"/>
      <c r="G136" s="40"/>
      <c r="H136" s="40"/>
      <c r="I136" s="40"/>
      <c r="J136" s="40"/>
      <c r="K136" s="40"/>
      <c r="L136" s="42"/>
    </row>
    <row r="137" spans="1:12" ht="20.100000000000001" customHeight="1">
      <c r="A137" s="38" t="s">
        <v>260</v>
      </c>
      <c r="B137" s="38" t="s">
        <v>261</v>
      </c>
      <c r="C137" s="39" t="s">
        <v>1</v>
      </c>
      <c r="D137" s="40"/>
      <c r="E137" s="40"/>
      <c r="F137" s="40"/>
      <c r="G137" s="40"/>
      <c r="H137" s="40"/>
      <c r="I137" s="40"/>
      <c r="J137" s="40"/>
      <c r="K137" s="40"/>
      <c r="L137" s="42"/>
    </row>
    <row r="138" spans="1:12" ht="20.100000000000001" customHeight="1">
      <c r="A138" s="42"/>
      <c r="B138" s="42"/>
      <c r="C138" s="43"/>
      <c r="D138" s="40"/>
      <c r="E138" s="40"/>
      <c r="F138" s="40"/>
      <c r="G138" s="40"/>
      <c r="H138" s="40"/>
      <c r="I138" s="40"/>
      <c r="J138" s="40"/>
      <c r="K138" s="40"/>
      <c r="L138" s="42"/>
    </row>
    <row r="139" spans="1:12" ht="20.100000000000001" customHeight="1">
      <c r="A139" s="42"/>
      <c r="B139" s="42"/>
      <c r="C139" s="43"/>
      <c r="D139" s="40"/>
      <c r="E139" s="40"/>
      <c r="F139" s="40"/>
      <c r="G139" s="40"/>
      <c r="H139" s="40"/>
      <c r="I139" s="40"/>
      <c r="J139" s="40"/>
      <c r="K139" s="40"/>
      <c r="L139" s="42"/>
    </row>
    <row r="140" spans="1:12" ht="20.100000000000001" customHeight="1">
      <c r="A140" s="42"/>
      <c r="B140" s="42"/>
      <c r="C140" s="43"/>
      <c r="D140" s="40"/>
      <c r="E140" s="40"/>
      <c r="F140" s="40"/>
      <c r="G140" s="40"/>
      <c r="H140" s="40"/>
      <c r="I140" s="40"/>
      <c r="J140" s="40"/>
      <c r="K140" s="40"/>
      <c r="L140" s="42"/>
    </row>
    <row r="141" spans="1:12" ht="20.100000000000001" customHeight="1">
      <c r="A141" s="42"/>
      <c r="B141" s="42"/>
      <c r="C141" s="43"/>
      <c r="D141" s="40"/>
      <c r="E141" s="40"/>
      <c r="F141" s="40"/>
      <c r="G141" s="40"/>
      <c r="H141" s="40"/>
      <c r="I141" s="40"/>
      <c r="J141" s="40"/>
      <c r="K141" s="40"/>
      <c r="L141" s="42"/>
    </row>
    <row r="142" spans="1:12" ht="20.100000000000001" customHeight="1">
      <c r="A142" s="42"/>
      <c r="B142" s="42"/>
      <c r="C142" s="43"/>
      <c r="D142" s="40"/>
      <c r="E142" s="40"/>
      <c r="F142" s="40"/>
      <c r="G142" s="40"/>
      <c r="H142" s="40"/>
      <c r="I142" s="40"/>
      <c r="J142" s="40"/>
      <c r="K142" s="40"/>
      <c r="L142" s="42"/>
    </row>
    <row r="143" spans="1:12" ht="20.100000000000001" customHeight="1">
      <c r="A143" s="42"/>
      <c r="B143" s="42"/>
      <c r="C143" s="43"/>
      <c r="D143" s="40"/>
      <c r="E143" s="40"/>
      <c r="F143" s="40"/>
      <c r="G143" s="40"/>
      <c r="H143" s="40"/>
      <c r="I143" s="40"/>
      <c r="J143" s="40"/>
      <c r="K143" s="40"/>
      <c r="L143" s="42"/>
    </row>
    <row r="144" spans="1:12" ht="20.100000000000001" customHeight="1">
      <c r="A144" s="42"/>
      <c r="B144" s="42"/>
      <c r="C144" s="43"/>
      <c r="D144" s="40"/>
      <c r="E144" s="40"/>
      <c r="F144" s="40"/>
      <c r="G144" s="40"/>
      <c r="H144" s="40"/>
      <c r="I144" s="40"/>
      <c r="J144" s="40"/>
      <c r="K144" s="40"/>
      <c r="L144" s="42"/>
    </row>
  </sheetData>
  <mergeCells count="10">
    <mergeCell ref="A1:L1"/>
    <mergeCell ref="A2:L2"/>
    <mergeCell ref="A3:A4"/>
    <mergeCell ref="B3:B4"/>
    <mergeCell ref="C3:C4"/>
    <mergeCell ref="K3:K4"/>
    <mergeCell ref="L3:L4"/>
    <mergeCell ref="D3:E3"/>
    <mergeCell ref="F3:G3"/>
    <mergeCell ref="I3:J3"/>
  </mergeCells>
  <phoneticPr fontId="1" type="noConversion"/>
  <conditionalFormatting sqref="A5:L144">
    <cfRule type="containsText" dxfId="1" priority="1" stopIfTrue="1" operator="containsText" text=".">
      <formula>NOT(ISERROR(SEARCH(".",A5)))</formula>
    </cfRule>
    <cfRule type="notContainsText" dxfId="0" priority="2" stopIfTrue="1" operator="notContains" text=".">
      <formula>ISERROR(SEARCH(".",A5))</formula>
    </cfRule>
  </conditionalFormatting>
  <pageMargins left="0.78740157480314965" right="0.39370078740157483" top="0.6692913385826772" bottom="0.59055118110236227" header="0.31496062992125984" footer="0.1574803149606299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14</vt:i4>
      </vt:variant>
      <vt:variant>
        <vt:lpstr>이름이 지정된 범위</vt:lpstr>
      </vt:variant>
      <vt:variant>
        <vt:i4>18</vt:i4>
      </vt:variant>
    </vt:vector>
  </HeadingPairs>
  <TitlesOfParts>
    <vt:vector size="32" baseType="lpstr">
      <vt:lpstr>표지</vt:lpstr>
      <vt:lpstr>원가계산서</vt:lpstr>
      <vt:lpstr>공종리스트</vt:lpstr>
      <vt:lpstr>내역서</vt:lpstr>
      <vt:lpstr>일위표지</vt:lpstr>
      <vt:lpstr>일위대가목록</vt:lpstr>
      <vt:lpstr>일위대가표</vt:lpstr>
      <vt:lpstr>단가표지</vt:lpstr>
      <vt:lpstr>단가대비표</vt:lpstr>
      <vt:lpstr>산출표지</vt:lpstr>
      <vt:lpstr>산출서(설비)</vt:lpstr>
      <vt:lpstr>산출서(소방)</vt:lpstr>
      <vt:lpstr>공량산출서</vt:lpstr>
      <vt:lpstr>Sheet1</vt:lpstr>
      <vt:lpstr>공량산출서!Print_Area</vt:lpstr>
      <vt:lpstr>공종리스트!Print_Area</vt:lpstr>
      <vt:lpstr>내역서!Print_Area</vt:lpstr>
      <vt:lpstr>단가대비표!Print_Area</vt:lpstr>
      <vt:lpstr>단가표지!Print_Area</vt:lpstr>
      <vt:lpstr>산출표지!Print_Area</vt:lpstr>
      <vt:lpstr>원가계산서!Print_Area</vt:lpstr>
      <vt:lpstr>일위대가목록!Print_Area</vt:lpstr>
      <vt:lpstr>일위대가표!Print_Area</vt:lpstr>
      <vt:lpstr>일위표지!Print_Area</vt:lpstr>
      <vt:lpstr>표지!Print_Area</vt:lpstr>
      <vt:lpstr>공량산출서!Print_Titles</vt:lpstr>
      <vt:lpstr>공종리스트!Print_Titles</vt:lpstr>
      <vt:lpstr>내역서!Print_Titles</vt:lpstr>
      <vt:lpstr>단가대비표!Print_Titles</vt:lpstr>
      <vt:lpstr>원가계산서!Print_Titles</vt:lpstr>
      <vt:lpstr>일위대가목록!Print_Titles</vt:lpstr>
      <vt:lpstr>일위대가표!Print_Titles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에스원</cp:lastModifiedBy>
  <cp:lastPrinted>2025-11-18T07:44:26Z</cp:lastPrinted>
  <dcterms:created xsi:type="dcterms:W3CDTF">2025-11-18T07:20:18Z</dcterms:created>
  <dcterms:modified xsi:type="dcterms:W3CDTF">2025-11-19T00:10:31Z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</Properties>
</file>